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EsteLivro"/>
  <mc:AlternateContent xmlns:mc="http://schemas.openxmlformats.org/markup-compatibility/2006">
    <mc:Choice Requires="x15">
      <x15ac:absPath xmlns:x15ac="http://schemas.microsoft.com/office/spreadsheetml/2010/11/ac" url="C:\Users\Utilizador\Desktop\"/>
    </mc:Choice>
  </mc:AlternateContent>
  <xr:revisionPtr revIDLastSave="0" documentId="8_{F046FD3B-FBAE-4E24-BF74-58A178DA37D9}" xr6:coauthVersionLast="45" xr6:coauthVersionMax="45" xr10:uidLastSave="{00000000-0000-0000-0000-000000000000}"/>
  <workbookProtection workbookAlgorithmName="SHA-512" workbookHashValue="0ZElwnjmbNZ/q0cSNfuarQw4ARl/hBgk1mTGz+4tHqiR6l3ZsgTOH/up/mv1MIwp+946LPgjJxPClSbbVwyeow==" workbookSaltValue="ZrQcRHTRh/QI4ho+AK3Uuw==" workbookSpinCount="100000" lockStructure="1"/>
  <bookViews>
    <workbookView showHorizontalScroll="0" xWindow="-120" yWindow="-120" windowWidth="20730" windowHeight="11160" xr2:uid="{00000000-000D-0000-FFFF-FFFF00000000}"/>
  </bookViews>
  <sheets>
    <sheet name="Guia Receita" sheetId="15" r:id="rId1"/>
    <sheet name="Dados mestre" sheetId="17" r:id="rId2"/>
    <sheet name="Tabela" sheetId="16" r:id="rId3"/>
    <sheet name="Exemplo preenchido" sheetId="18" r:id="rId4"/>
    <sheet name="Extensos Euros" sheetId="14" state="hidden" r:id="rId5"/>
  </sheets>
  <definedNames>
    <definedName name="_xlnm._FilterDatabase" localSheetId="2" hidden="1">Tabela!$A$1:$B$317</definedName>
    <definedName name="_xlnm.Print_Area" localSheetId="0">'Guia Receita'!$B$1:$H$61</definedName>
    <definedName name="tab">Tabela!$A:$B</definedName>
    <definedName name="Total" localSheetId="0">'Guia Receita'!$G$41</definedName>
    <definedName name="Total">#REF!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15" l="1"/>
  <c r="C50" i="15"/>
  <c r="B45" i="15"/>
  <c r="C156" i="16" l="1"/>
  <c r="C157" i="16"/>
  <c r="C158" i="16"/>
  <c r="E158" i="16" s="1"/>
  <c r="C159" i="16"/>
  <c r="C160" i="16"/>
  <c r="C161" i="16"/>
  <c r="C162" i="16"/>
  <c r="D162" i="16" s="1"/>
  <c r="C163" i="16"/>
  <c r="C164" i="16"/>
  <c r="D164" i="16" s="1"/>
  <c r="C165" i="16"/>
  <c r="C166" i="16"/>
  <c r="D166" i="16" s="1"/>
  <c r="C167" i="16"/>
  <c r="C168" i="16"/>
  <c r="F168" i="16" s="1"/>
  <c r="G168" i="16" s="1"/>
  <c r="C169" i="16"/>
  <c r="C170" i="16"/>
  <c r="F170" i="16" s="1"/>
  <c r="G170" i="16" s="1"/>
  <c r="C171" i="16"/>
  <c r="E171" i="16" s="1"/>
  <c r="C172" i="16"/>
  <c r="C173" i="16"/>
  <c r="C174" i="16"/>
  <c r="E174" i="16" s="1"/>
  <c r="C175" i="16"/>
  <c r="C176" i="16"/>
  <c r="C177" i="16"/>
  <c r="C178" i="16"/>
  <c r="D178" i="16" s="1"/>
  <c r="C179" i="16"/>
  <c r="F179" i="16" s="1"/>
  <c r="G179" i="16" s="1"/>
  <c r="C180" i="16"/>
  <c r="D180" i="16" s="1"/>
  <c r="C181" i="16"/>
  <c r="C182" i="16"/>
  <c r="D182" i="16" s="1"/>
  <c r="C183" i="16"/>
  <c r="C184" i="16"/>
  <c r="F184" i="16" s="1"/>
  <c r="G184" i="16" s="1"/>
  <c r="C185" i="16"/>
  <c r="C186" i="16"/>
  <c r="C187" i="16"/>
  <c r="C188" i="16"/>
  <c r="C189" i="16"/>
  <c r="C190" i="16"/>
  <c r="E190" i="16" s="1"/>
  <c r="C191" i="16"/>
  <c r="C192" i="16"/>
  <c r="C193" i="16"/>
  <c r="C194" i="16"/>
  <c r="D194" i="16" s="1"/>
  <c r="C195" i="16"/>
  <c r="C196" i="16"/>
  <c r="D196" i="16" s="1"/>
  <c r="C197" i="16"/>
  <c r="C198" i="16"/>
  <c r="D198" i="16" s="1"/>
  <c r="C199" i="16"/>
  <c r="C200" i="16"/>
  <c r="F200" i="16" s="1"/>
  <c r="G200" i="16" s="1"/>
  <c r="C201" i="16"/>
  <c r="C202" i="16"/>
  <c r="F202" i="16" s="1"/>
  <c r="G202" i="16" s="1"/>
  <c r="C203" i="16"/>
  <c r="E203" i="16" s="1"/>
  <c r="C204" i="16"/>
  <c r="D204" i="16" s="1"/>
  <c r="C205" i="16"/>
  <c r="D205" i="16" s="1"/>
  <c r="C206" i="16"/>
  <c r="E206" i="16" s="1"/>
  <c r="C207" i="16"/>
  <c r="C208" i="16"/>
  <c r="D208" i="16" s="1"/>
  <c r="C209" i="16"/>
  <c r="F209" i="16" s="1"/>
  <c r="G209" i="16" s="1"/>
  <c r="C210" i="16"/>
  <c r="D210" i="16" s="1"/>
  <c r="C211" i="16"/>
  <c r="F211" i="16" s="1"/>
  <c r="G211" i="16" s="1"/>
  <c r="C212" i="16"/>
  <c r="D212" i="16" s="1"/>
  <c r="C213" i="16"/>
  <c r="E213" i="16" s="1"/>
  <c r="C214" i="16"/>
  <c r="D214" i="16" s="1"/>
  <c r="C215" i="16"/>
  <c r="C216" i="16"/>
  <c r="F216" i="16" s="1"/>
  <c r="G216" i="16" s="1"/>
  <c r="C217" i="16"/>
  <c r="F217" i="16" s="1"/>
  <c r="G217" i="16" s="1"/>
  <c r="C218" i="16"/>
  <c r="C219" i="16"/>
  <c r="C220" i="16"/>
  <c r="D220" i="16" s="1"/>
  <c r="C221" i="16"/>
  <c r="D221" i="16" s="1"/>
  <c r="C222" i="16"/>
  <c r="E222" i="16" s="1"/>
  <c r="C223" i="16"/>
  <c r="C224" i="16"/>
  <c r="F224" i="16" s="1"/>
  <c r="G224" i="16" s="1"/>
  <c r="C225" i="16"/>
  <c r="F225" i="16" s="1"/>
  <c r="G225" i="16" s="1"/>
  <c r="C226" i="16"/>
  <c r="D226" i="16" s="1"/>
  <c r="C227" i="16"/>
  <c r="C228" i="16"/>
  <c r="D228" i="16" s="1"/>
  <c r="C229" i="16"/>
  <c r="D229" i="16" s="1"/>
  <c r="C230" i="16"/>
  <c r="D230" i="16" s="1"/>
  <c r="C231" i="16"/>
  <c r="E231" i="16" s="1"/>
  <c r="C232" i="16"/>
  <c r="F232" i="16" s="1"/>
  <c r="G232" i="16" s="1"/>
  <c r="C233" i="16"/>
  <c r="F233" i="16" s="1"/>
  <c r="G233" i="16" s="1"/>
  <c r="C234" i="16"/>
  <c r="F234" i="16" s="1"/>
  <c r="G234" i="16" s="1"/>
  <c r="C235" i="16"/>
  <c r="E235" i="16" s="1"/>
  <c r="C236" i="16"/>
  <c r="D236" i="16" s="1"/>
  <c r="C237" i="16"/>
  <c r="D237" i="16" s="1"/>
  <c r="C238" i="16"/>
  <c r="E238" i="16" s="1"/>
  <c r="C239" i="16"/>
  <c r="C240" i="16"/>
  <c r="F240" i="16" s="1"/>
  <c r="G240" i="16" s="1"/>
  <c r="C241" i="16"/>
  <c r="F241" i="16" s="1"/>
  <c r="G241" i="16" s="1"/>
  <c r="C242" i="16"/>
  <c r="D242" i="16" s="1"/>
  <c r="C243" i="16"/>
  <c r="F243" i="16" s="1"/>
  <c r="G243" i="16" s="1"/>
  <c r="C244" i="16"/>
  <c r="D244" i="16" s="1"/>
  <c r="C245" i="16"/>
  <c r="D245" i="16" s="1"/>
  <c r="C246" i="16"/>
  <c r="D246" i="16" s="1"/>
  <c r="C247" i="16"/>
  <c r="C248" i="16"/>
  <c r="F248" i="16" s="1"/>
  <c r="G248" i="16" s="1"/>
  <c r="C249" i="16"/>
  <c r="F249" i="16" s="1"/>
  <c r="G249" i="16" s="1"/>
  <c r="C250" i="16"/>
  <c r="C251" i="16"/>
  <c r="C252" i="16"/>
  <c r="D252" i="16" s="1"/>
  <c r="C253" i="16"/>
  <c r="E253" i="16" s="1"/>
  <c r="C254" i="16"/>
  <c r="E254" i="16" s="1"/>
  <c r="C255" i="16"/>
  <c r="C256" i="16"/>
  <c r="D256" i="16" s="1"/>
  <c r="C257" i="16"/>
  <c r="F257" i="16" s="1"/>
  <c r="G257" i="16" s="1"/>
  <c r="C258" i="16"/>
  <c r="D258" i="16" s="1"/>
  <c r="C259" i="16"/>
  <c r="C260" i="16"/>
  <c r="D260" i="16" s="1"/>
  <c r="C261" i="16"/>
  <c r="E261" i="16" s="1"/>
  <c r="C262" i="16"/>
  <c r="D262" i="16" s="1"/>
  <c r="C263" i="16"/>
  <c r="E263" i="16" s="1"/>
  <c r="C264" i="16"/>
  <c r="F264" i="16" s="1"/>
  <c r="G264" i="16" s="1"/>
  <c r="C265" i="16"/>
  <c r="F265" i="16" s="1"/>
  <c r="G265" i="16" s="1"/>
  <c r="C266" i="16"/>
  <c r="C267" i="16"/>
  <c r="E267" i="16" s="1"/>
  <c r="C268" i="16"/>
  <c r="D268" i="16" s="1"/>
  <c r="C269" i="16"/>
  <c r="D269" i="16" s="1"/>
  <c r="C270" i="16"/>
  <c r="E270" i="16" s="1"/>
  <c r="C271" i="16"/>
  <c r="C272" i="16"/>
  <c r="D272" i="16" s="1"/>
  <c r="C273" i="16"/>
  <c r="F273" i="16" s="1"/>
  <c r="G273" i="16" s="1"/>
  <c r="C274" i="16"/>
  <c r="D274" i="16" s="1"/>
  <c r="C275" i="16"/>
  <c r="F275" i="16" s="1"/>
  <c r="G275" i="16" s="1"/>
  <c r="C276" i="16"/>
  <c r="D276" i="16" s="1"/>
  <c r="C277" i="16"/>
  <c r="D277" i="16" s="1"/>
  <c r="C278" i="16"/>
  <c r="D278" i="16" s="1"/>
  <c r="C279" i="16"/>
  <c r="C280" i="16"/>
  <c r="F280" i="16" s="1"/>
  <c r="G280" i="16" s="1"/>
  <c r="C2" i="16"/>
  <c r="C3" i="16"/>
  <c r="F3" i="16" s="1"/>
  <c r="G3" i="16" s="1"/>
  <c r="C4" i="16"/>
  <c r="E4" i="16" s="1"/>
  <c r="C5" i="16"/>
  <c r="E5" i="16" s="1"/>
  <c r="C6" i="16"/>
  <c r="C7" i="16"/>
  <c r="E7" i="16" s="1"/>
  <c r="C8" i="16"/>
  <c r="E8" i="16" s="1"/>
  <c r="C9" i="16"/>
  <c r="F9" i="16" s="1"/>
  <c r="G9" i="16" s="1"/>
  <c r="C10" i="16"/>
  <c r="C11" i="16"/>
  <c r="E11" i="16" s="1"/>
  <c r="C12" i="16"/>
  <c r="C13" i="16"/>
  <c r="F13" i="16" s="1"/>
  <c r="G13" i="16" s="1"/>
  <c r="C14" i="16"/>
  <c r="C15" i="16"/>
  <c r="E15" i="16" s="1"/>
  <c r="C16" i="16"/>
  <c r="E16" i="16" s="1"/>
  <c r="C17" i="16"/>
  <c r="C18" i="16"/>
  <c r="C19" i="16"/>
  <c r="F19" i="16" s="1"/>
  <c r="G19" i="16" s="1"/>
  <c r="C20" i="16"/>
  <c r="E20" i="16" s="1"/>
  <c r="C21" i="16"/>
  <c r="E21" i="16" s="1"/>
  <c r="C22" i="16"/>
  <c r="C23" i="16"/>
  <c r="F23" i="16" s="1"/>
  <c r="G23" i="16" s="1"/>
  <c r="C24" i="16"/>
  <c r="E24" i="16" s="1"/>
  <c r="C25" i="16"/>
  <c r="F25" i="16" s="1"/>
  <c r="G25" i="16" s="1"/>
  <c r="C26" i="16"/>
  <c r="C27" i="16"/>
  <c r="E27" i="16" s="1"/>
  <c r="C28" i="16"/>
  <c r="C29" i="16"/>
  <c r="F29" i="16" s="1"/>
  <c r="G29" i="16" s="1"/>
  <c r="C30" i="16"/>
  <c r="C31" i="16"/>
  <c r="C32" i="16"/>
  <c r="F32" i="16" s="1"/>
  <c r="G32" i="16" s="1"/>
  <c r="C33" i="16"/>
  <c r="C34" i="16"/>
  <c r="C35" i="16"/>
  <c r="C36" i="16"/>
  <c r="F36" i="16" s="1"/>
  <c r="G36" i="16" s="1"/>
  <c r="C37" i="16"/>
  <c r="C38" i="16"/>
  <c r="C39" i="16"/>
  <c r="C40" i="16"/>
  <c r="C41" i="16"/>
  <c r="C42" i="16"/>
  <c r="C43" i="16"/>
  <c r="E43" i="16" s="1"/>
  <c r="C44" i="16"/>
  <c r="C45" i="16"/>
  <c r="C46" i="16"/>
  <c r="C47" i="16"/>
  <c r="E47" i="16" s="1"/>
  <c r="C48" i="16"/>
  <c r="D48" i="16" s="1"/>
  <c r="C49" i="16"/>
  <c r="C50" i="16"/>
  <c r="C51" i="16"/>
  <c r="C52" i="16"/>
  <c r="F52" i="16" s="1"/>
  <c r="G52" i="16" s="1"/>
  <c r="C53" i="16"/>
  <c r="F53" i="16" s="1"/>
  <c r="G53" i="16" s="1"/>
  <c r="C54" i="16"/>
  <c r="C55" i="16"/>
  <c r="C56" i="16"/>
  <c r="C57" i="16"/>
  <c r="C58" i="16"/>
  <c r="C59" i="16"/>
  <c r="C60" i="16"/>
  <c r="F60" i="16" s="1"/>
  <c r="G60" i="16" s="1"/>
  <c r="C61" i="16"/>
  <c r="F61" i="16" s="1"/>
  <c r="G61" i="16" s="1"/>
  <c r="C62" i="16"/>
  <c r="C63" i="16"/>
  <c r="C64" i="16"/>
  <c r="C65" i="16"/>
  <c r="C66" i="16"/>
  <c r="C67" i="16"/>
  <c r="C68" i="16"/>
  <c r="F68" i="16" s="1"/>
  <c r="G68" i="16" s="1"/>
  <c r="C69" i="16"/>
  <c r="C70" i="16"/>
  <c r="C71" i="16"/>
  <c r="C72" i="16"/>
  <c r="C73" i="16"/>
  <c r="C74" i="16"/>
  <c r="C75" i="16"/>
  <c r="E75" i="16" s="1"/>
  <c r="C76" i="16"/>
  <c r="C77" i="16"/>
  <c r="C78" i="16"/>
  <c r="C79" i="16"/>
  <c r="C80" i="16"/>
  <c r="D80" i="16" s="1"/>
  <c r="C81" i="16"/>
  <c r="C82" i="16"/>
  <c r="C83" i="16"/>
  <c r="D83" i="16" s="1"/>
  <c r="C84" i="16"/>
  <c r="F84" i="16" s="1"/>
  <c r="G84" i="16" s="1"/>
  <c r="C85" i="16"/>
  <c r="F85" i="16" s="1"/>
  <c r="G85" i="16" s="1"/>
  <c r="C86" i="16"/>
  <c r="D86" i="16" s="1"/>
  <c r="C87" i="16"/>
  <c r="C88" i="16"/>
  <c r="D88" i="16" s="1"/>
  <c r="C89" i="16"/>
  <c r="C90" i="16"/>
  <c r="C91" i="16"/>
  <c r="C92" i="16"/>
  <c r="C93" i="16"/>
  <c r="F93" i="16" s="1"/>
  <c r="G93" i="16" s="1"/>
  <c r="C94" i="16"/>
  <c r="C95" i="16"/>
  <c r="C96" i="16"/>
  <c r="F96" i="16" s="1"/>
  <c r="G96" i="16" s="1"/>
  <c r="C97" i="16"/>
  <c r="C98" i="16"/>
  <c r="C99" i="16"/>
  <c r="C100" i="16"/>
  <c r="C101" i="16"/>
  <c r="C102" i="16"/>
  <c r="C103" i="16"/>
  <c r="C104" i="16"/>
  <c r="C105" i="16"/>
  <c r="C106" i="16"/>
  <c r="C107" i="16"/>
  <c r="E107" i="16" s="1"/>
  <c r="C108" i="16"/>
  <c r="C109" i="16"/>
  <c r="C110" i="16"/>
  <c r="C111" i="16"/>
  <c r="E111" i="16" s="1"/>
  <c r="C112" i="16"/>
  <c r="C113" i="16"/>
  <c r="C114" i="16"/>
  <c r="C115" i="16"/>
  <c r="C116" i="16"/>
  <c r="C117" i="16"/>
  <c r="F117" i="16" s="1"/>
  <c r="G117" i="16" s="1"/>
  <c r="C118" i="16"/>
  <c r="C119" i="16"/>
  <c r="C120" i="16"/>
  <c r="C121" i="16"/>
  <c r="C122" i="16"/>
  <c r="C123" i="16"/>
  <c r="C124" i="16"/>
  <c r="C125" i="16"/>
  <c r="F125" i="16" s="1"/>
  <c r="G125" i="16" s="1"/>
  <c r="C126" i="16"/>
  <c r="C127" i="16"/>
  <c r="C128" i="16"/>
  <c r="C129" i="16"/>
  <c r="C130" i="16"/>
  <c r="C131" i="16"/>
  <c r="C132" i="16"/>
  <c r="C133" i="16"/>
  <c r="C134" i="16"/>
  <c r="C135" i="16"/>
  <c r="C136" i="16"/>
  <c r="E136" i="16" s="1"/>
  <c r="C137" i="16"/>
  <c r="C138" i="16"/>
  <c r="C139" i="16"/>
  <c r="E139" i="16" s="1"/>
  <c r="C140" i="16"/>
  <c r="C141" i="16"/>
  <c r="C142" i="16"/>
  <c r="C143" i="16"/>
  <c r="E143" i="16" s="1"/>
  <c r="C144" i="16"/>
  <c r="C145" i="16"/>
  <c r="C146" i="16"/>
  <c r="C147" i="16"/>
  <c r="C148" i="16"/>
  <c r="C149" i="16"/>
  <c r="E149" i="16" s="1"/>
  <c r="C150" i="16"/>
  <c r="D150" i="16" s="1"/>
  <c r="C151" i="16"/>
  <c r="C152" i="16"/>
  <c r="C153" i="16"/>
  <c r="C154" i="16"/>
  <c r="C155" i="16"/>
  <c r="E155" i="16" s="1"/>
  <c r="E25" i="16" l="1"/>
  <c r="E9" i="16"/>
  <c r="D25" i="16"/>
  <c r="E277" i="16"/>
  <c r="E273" i="16"/>
  <c r="E269" i="16"/>
  <c r="E265" i="16"/>
  <c r="D261" i="16"/>
  <c r="D257" i="16"/>
  <c r="D253" i="16"/>
  <c r="D240" i="16"/>
  <c r="F236" i="16"/>
  <c r="G236" i="16" s="1"/>
  <c r="F231" i="16"/>
  <c r="G231" i="16" s="1"/>
  <c r="D224" i="16"/>
  <c r="E217" i="16"/>
  <c r="D213" i="16"/>
  <c r="D209" i="16"/>
  <c r="E205" i="16"/>
  <c r="D153" i="16"/>
  <c r="E153" i="16"/>
  <c r="F201" i="16"/>
  <c r="G201" i="16" s="1"/>
  <c r="D201" i="16"/>
  <c r="E201" i="16"/>
  <c r="E197" i="16"/>
  <c r="D197" i="16"/>
  <c r="F193" i="16"/>
  <c r="G193" i="16" s="1"/>
  <c r="E193" i="16"/>
  <c r="D193" i="16"/>
  <c r="E189" i="16"/>
  <c r="D189" i="16"/>
  <c r="F185" i="16"/>
  <c r="G185" i="16" s="1"/>
  <c r="D185" i="16"/>
  <c r="E185" i="16"/>
  <c r="D181" i="16"/>
  <c r="E181" i="16"/>
  <c r="F177" i="16"/>
  <c r="G177" i="16" s="1"/>
  <c r="D177" i="16"/>
  <c r="E177" i="16"/>
  <c r="D173" i="16"/>
  <c r="E173" i="16"/>
  <c r="F169" i="16"/>
  <c r="G169" i="16" s="1"/>
  <c r="D169" i="16"/>
  <c r="E169" i="16"/>
  <c r="D165" i="16"/>
  <c r="E165" i="16"/>
  <c r="F161" i="16"/>
  <c r="G161" i="16" s="1"/>
  <c r="D161" i="16"/>
  <c r="E161" i="16"/>
  <c r="D157" i="16"/>
  <c r="E157" i="16"/>
  <c r="D13" i="16"/>
  <c r="D273" i="16"/>
  <c r="D265" i="16"/>
  <c r="F256" i="16"/>
  <c r="G256" i="16" s="1"/>
  <c r="F252" i="16"/>
  <c r="G252" i="16" s="1"/>
  <c r="E245" i="16"/>
  <c r="E241" i="16"/>
  <c r="E229" i="16"/>
  <c r="E225" i="16"/>
  <c r="E221" i="16"/>
  <c r="D217" i="16"/>
  <c r="F208" i="16"/>
  <c r="G208" i="16" s="1"/>
  <c r="D192" i="16"/>
  <c r="F192" i="16"/>
  <c r="G192" i="16" s="1"/>
  <c r="D188" i="16"/>
  <c r="F188" i="16"/>
  <c r="G188" i="16" s="1"/>
  <c r="F176" i="16"/>
  <c r="G176" i="16" s="1"/>
  <c r="D176" i="16"/>
  <c r="D172" i="16"/>
  <c r="F172" i="16"/>
  <c r="G172" i="16" s="1"/>
  <c r="F160" i="16"/>
  <c r="G160" i="16" s="1"/>
  <c r="D160" i="16"/>
  <c r="E156" i="16"/>
  <c r="F156" i="16"/>
  <c r="G156" i="16" s="1"/>
  <c r="D9" i="16"/>
  <c r="F272" i="16"/>
  <c r="G272" i="16" s="1"/>
  <c r="F268" i="16"/>
  <c r="G268" i="16" s="1"/>
  <c r="F263" i="16"/>
  <c r="G263" i="16" s="1"/>
  <c r="E249" i="16"/>
  <c r="D241" i="16"/>
  <c r="E237" i="16"/>
  <c r="E233" i="16"/>
  <c r="D225" i="16"/>
  <c r="F204" i="16"/>
  <c r="G204" i="16" s="1"/>
  <c r="D72" i="16"/>
  <c r="E72" i="16"/>
  <c r="D64" i="16"/>
  <c r="E64" i="16"/>
  <c r="F64" i="16"/>
  <c r="G64" i="16" s="1"/>
  <c r="D56" i="16"/>
  <c r="F56" i="16"/>
  <c r="G56" i="16" s="1"/>
  <c r="D40" i="16"/>
  <c r="E40" i="16"/>
  <c r="E199" i="16"/>
  <c r="F199" i="16"/>
  <c r="G199" i="16" s="1"/>
  <c r="E167" i="16"/>
  <c r="F167" i="16"/>
  <c r="G167" i="16" s="1"/>
  <c r="E32" i="16"/>
  <c r="D29" i="16"/>
  <c r="D32" i="16"/>
  <c r="E257" i="16"/>
  <c r="D249" i="16"/>
  <c r="D233" i="16"/>
  <c r="F220" i="16"/>
  <c r="G220" i="16" s="1"/>
  <c r="E209" i="16"/>
  <c r="D147" i="16"/>
  <c r="E147" i="16"/>
  <c r="F135" i="16"/>
  <c r="G135" i="16" s="1"/>
  <c r="D135" i="16"/>
  <c r="E135" i="16"/>
  <c r="F127" i="16"/>
  <c r="G127" i="16" s="1"/>
  <c r="D127" i="16"/>
  <c r="E127" i="16"/>
  <c r="F115" i="16"/>
  <c r="G115" i="16" s="1"/>
  <c r="E115" i="16"/>
  <c r="D154" i="16"/>
  <c r="E154" i="16"/>
  <c r="F146" i="16"/>
  <c r="G146" i="16" s="1"/>
  <c r="E138" i="16"/>
  <c r="F138" i="16"/>
  <c r="G138" i="16" s="1"/>
  <c r="D138" i="16"/>
  <c r="E130" i="16"/>
  <c r="F130" i="16"/>
  <c r="G130" i="16" s="1"/>
  <c r="D130" i="16"/>
  <c r="E122" i="16"/>
  <c r="F122" i="16"/>
  <c r="G122" i="16" s="1"/>
  <c r="E114" i="16"/>
  <c r="F114" i="16"/>
  <c r="G114" i="16" s="1"/>
  <c r="D114" i="16"/>
  <c r="E106" i="16"/>
  <c r="F106" i="16"/>
  <c r="G106" i="16" s="1"/>
  <c r="D106" i="16"/>
  <c r="E98" i="16"/>
  <c r="F98" i="16"/>
  <c r="G98" i="16" s="1"/>
  <c r="D98" i="16"/>
  <c r="E90" i="16"/>
  <c r="F90" i="16"/>
  <c r="G90" i="16" s="1"/>
  <c r="E82" i="16"/>
  <c r="F82" i="16"/>
  <c r="G82" i="16" s="1"/>
  <c r="D82" i="16"/>
  <c r="E74" i="16"/>
  <c r="F74" i="16"/>
  <c r="G74" i="16" s="1"/>
  <c r="D74" i="16"/>
  <c r="E66" i="16"/>
  <c r="F66" i="16"/>
  <c r="G66" i="16" s="1"/>
  <c r="D66" i="16"/>
  <c r="E58" i="16"/>
  <c r="F58" i="16"/>
  <c r="G58" i="16" s="1"/>
  <c r="E54" i="16"/>
  <c r="F54" i="16"/>
  <c r="G54" i="16" s="1"/>
  <c r="E50" i="16"/>
  <c r="F50" i="16"/>
  <c r="G50" i="16" s="1"/>
  <c r="D50" i="16"/>
  <c r="E46" i="16"/>
  <c r="F46" i="16"/>
  <c r="G46" i="16" s="1"/>
  <c r="D46" i="16"/>
  <c r="E42" i="16"/>
  <c r="F42" i="16"/>
  <c r="G42" i="16" s="1"/>
  <c r="D42" i="16"/>
  <c r="E38" i="16"/>
  <c r="F38" i="16"/>
  <c r="G38" i="16" s="1"/>
  <c r="D38" i="16"/>
  <c r="E34" i="16"/>
  <c r="F34" i="16"/>
  <c r="G34" i="16" s="1"/>
  <c r="D34" i="16"/>
  <c r="E30" i="16"/>
  <c r="E26" i="16"/>
  <c r="F26" i="16"/>
  <c r="G26" i="16" s="1"/>
  <c r="D26" i="16"/>
  <c r="E22" i="16"/>
  <c r="F22" i="16"/>
  <c r="G22" i="16" s="1"/>
  <c r="D22" i="16"/>
  <c r="E18" i="16"/>
  <c r="E14" i="16"/>
  <c r="E10" i="16"/>
  <c r="F10" i="16"/>
  <c r="G10" i="16" s="1"/>
  <c r="D10" i="16"/>
  <c r="E6" i="16"/>
  <c r="F6" i="16"/>
  <c r="G6" i="16" s="1"/>
  <c r="D6" i="16"/>
  <c r="D2" i="16"/>
  <c r="F2" i="16"/>
  <c r="G2" i="16" s="1"/>
  <c r="D14" i="16"/>
  <c r="D3" i="16"/>
  <c r="F14" i="16"/>
  <c r="G14" i="16" s="1"/>
  <c r="E146" i="16"/>
  <c r="D115" i="16"/>
  <c r="F100" i="16"/>
  <c r="G100" i="16" s="1"/>
  <c r="D23" i="16"/>
  <c r="E2" i="16"/>
  <c r="E274" i="16"/>
  <c r="F266" i="16"/>
  <c r="G266" i="16" s="1"/>
  <c r="F254" i="16"/>
  <c r="G254" i="16" s="1"/>
  <c r="E242" i="16"/>
  <c r="F222" i="16"/>
  <c r="G222" i="16" s="1"/>
  <c r="E210" i="16"/>
  <c r="F190" i="16"/>
  <c r="G190" i="16" s="1"/>
  <c r="E178" i="16"/>
  <c r="F158" i="16"/>
  <c r="G158" i="16" s="1"/>
  <c r="D146" i="16"/>
  <c r="D122" i="16"/>
  <c r="D54" i="16"/>
  <c r="D151" i="16"/>
  <c r="F139" i="16"/>
  <c r="G139" i="16" s="1"/>
  <c r="D139" i="16"/>
  <c r="F123" i="16"/>
  <c r="G123" i="16" s="1"/>
  <c r="D123" i="16"/>
  <c r="E123" i="16"/>
  <c r="F111" i="16"/>
  <c r="G111" i="16" s="1"/>
  <c r="D111" i="16"/>
  <c r="E150" i="16"/>
  <c r="F150" i="16"/>
  <c r="G150" i="16" s="1"/>
  <c r="E142" i="16"/>
  <c r="F142" i="16"/>
  <c r="G142" i="16" s="1"/>
  <c r="E134" i="16"/>
  <c r="F134" i="16"/>
  <c r="G134" i="16" s="1"/>
  <c r="D134" i="16"/>
  <c r="E126" i="16"/>
  <c r="F126" i="16"/>
  <c r="G126" i="16" s="1"/>
  <c r="D126" i="16"/>
  <c r="E118" i="16"/>
  <c r="F118" i="16"/>
  <c r="G118" i="16" s="1"/>
  <c r="E110" i="16"/>
  <c r="F110" i="16"/>
  <c r="G110" i="16" s="1"/>
  <c r="D110" i="16"/>
  <c r="E102" i="16"/>
  <c r="F102" i="16"/>
  <c r="G102" i="16" s="1"/>
  <c r="D102" i="16"/>
  <c r="E94" i="16"/>
  <c r="F94" i="16"/>
  <c r="G94" i="16" s="1"/>
  <c r="D94" i="16"/>
  <c r="E86" i="16"/>
  <c r="F86" i="16"/>
  <c r="G86" i="16" s="1"/>
  <c r="E78" i="16"/>
  <c r="F78" i="16"/>
  <c r="G78" i="16" s="1"/>
  <c r="D78" i="16"/>
  <c r="E70" i="16"/>
  <c r="F70" i="16"/>
  <c r="G70" i="16" s="1"/>
  <c r="D70" i="16"/>
  <c r="E62" i="16"/>
  <c r="F62" i="16"/>
  <c r="G62" i="16" s="1"/>
  <c r="D62" i="16"/>
  <c r="E152" i="16"/>
  <c r="D152" i="16"/>
  <c r="F152" i="16"/>
  <c r="G152" i="16" s="1"/>
  <c r="E148" i="16"/>
  <c r="F148" i="16"/>
  <c r="G148" i="16" s="1"/>
  <c r="D144" i="16"/>
  <c r="E144" i="16"/>
  <c r="F144" i="16"/>
  <c r="G144" i="16" s="1"/>
  <c r="D140" i="16"/>
  <c r="E140" i="16"/>
  <c r="F140" i="16"/>
  <c r="G140" i="16" s="1"/>
  <c r="D136" i="16"/>
  <c r="F136" i="16"/>
  <c r="G136" i="16" s="1"/>
  <c r="D132" i="16"/>
  <c r="E132" i="16"/>
  <c r="D128" i="16"/>
  <c r="E128" i="16"/>
  <c r="D124" i="16"/>
  <c r="E124" i="16"/>
  <c r="F124" i="16"/>
  <c r="G124" i="16" s="1"/>
  <c r="D120" i="16"/>
  <c r="E120" i="16"/>
  <c r="F120" i="16"/>
  <c r="G120" i="16" s="1"/>
  <c r="D116" i="16"/>
  <c r="E116" i="16"/>
  <c r="F116" i="16"/>
  <c r="G116" i="16" s="1"/>
  <c r="D112" i="16"/>
  <c r="E112" i="16"/>
  <c r="F112" i="16"/>
  <c r="G112" i="16" s="1"/>
  <c r="D108" i="16"/>
  <c r="E108" i="16"/>
  <c r="F108" i="16"/>
  <c r="G108" i="16" s="1"/>
  <c r="D104" i="16"/>
  <c r="F104" i="16"/>
  <c r="G104" i="16" s="1"/>
  <c r="D100" i="16"/>
  <c r="E100" i="16"/>
  <c r="D96" i="16"/>
  <c r="E96" i="16"/>
  <c r="D92" i="16"/>
  <c r="E92" i="16"/>
  <c r="F92" i="16"/>
  <c r="G92" i="16" s="1"/>
  <c r="D279" i="16"/>
  <c r="D275" i="16"/>
  <c r="E275" i="16"/>
  <c r="D271" i="16"/>
  <c r="E271" i="16"/>
  <c r="F271" i="16"/>
  <c r="G271" i="16" s="1"/>
  <c r="D267" i="16"/>
  <c r="F267" i="16"/>
  <c r="G267" i="16" s="1"/>
  <c r="D263" i="16"/>
  <c r="D259" i="16"/>
  <c r="E259" i="16"/>
  <c r="D255" i="16"/>
  <c r="E255" i="16"/>
  <c r="F255" i="16"/>
  <c r="G255" i="16" s="1"/>
  <c r="D251" i="16"/>
  <c r="F251" i="16"/>
  <c r="G251" i="16" s="1"/>
  <c r="D247" i="16"/>
  <c r="D243" i="16"/>
  <c r="E243" i="16"/>
  <c r="D239" i="16"/>
  <c r="E239" i="16"/>
  <c r="F239" i="16"/>
  <c r="G239" i="16" s="1"/>
  <c r="D235" i="16"/>
  <c r="F235" i="16"/>
  <c r="G235" i="16" s="1"/>
  <c r="D231" i="16"/>
  <c r="D227" i="16"/>
  <c r="E227" i="16"/>
  <c r="D223" i="16"/>
  <c r="E223" i="16"/>
  <c r="F223" i="16"/>
  <c r="G223" i="16" s="1"/>
  <c r="D219" i="16"/>
  <c r="F219" i="16"/>
  <c r="G219" i="16" s="1"/>
  <c r="D215" i="16"/>
  <c r="D211" i="16"/>
  <c r="E211" i="16"/>
  <c r="D207" i="16"/>
  <c r="E207" i="16"/>
  <c r="F207" i="16"/>
  <c r="G207" i="16" s="1"/>
  <c r="D203" i="16"/>
  <c r="F203" i="16"/>
  <c r="G203" i="16" s="1"/>
  <c r="D199" i="16"/>
  <c r="D195" i="16"/>
  <c r="E195" i="16"/>
  <c r="D191" i="16"/>
  <c r="E191" i="16"/>
  <c r="F191" i="16"/>
  <c r="G191" i="16" s="1"/>
  <c r="D187" i="16"/>
  <c r="F187" i="16"/>
  <c r="G187" i="16" s="1"/>
  <c r="D183" i="16"/>
  <c r="D179" i="16"/>
  <c r="E179" i="16"/>
  <c r="D175" i="16"/>
  <c r="E175" i="16"/>
  <c r="F175" i="16"/>
  <c r="G175" i="16" s="1"/>
  <c r="D171" i="16"/>
  <c r="F171" i="16"/>
  <c r="G171" i="16" s="1"/>
  <c r="D167" i="16"/>
  <c r="D163" i="16"/>
  <c r="E163" i="16"/>
  <c r="D159" i="16"/>
  <c r="E159" i="16"/>
  <c r="F159" i="16"/>
  <c r="G159" i="16" s="1"/>
  <c r="D30" i="16"/>
  <c r="D19" i="16"/>
  <c r="F30" i="16"/>
  <c r="G30" i="16" s="1"/>
  <c r="F279" i="16"/>
  <c r="G279" i="16" s="1"/>
  <c r="F259" i="16"/>
  <c r="G259" i="16" s="1"/>
  <c r="E251" i="16"/>
  <c r="F247" i="16"/>
  <c r="G247" i="16" s="1"/>
  <c r="F227" i="16"/>
  <c r="G227" i="16" s="1"/>
  <c r="E219" i="16"/>
  <c r="F215" i="16"/>
  <c r="G215" i="16" s="1"/>
  <c r="F195" i="16"/>
  <c r="G195" i="16" s="1"/>
  <c r="E187" i="16"/>
  <c r="F183" i="16"/>
  <c r="G183" i="16" s="1"/>
  <c r="F163" i="16"/>
  <c r="G163" i="16" s="1"/>
  <c r="F151" i="16"/>
  <c r="G151" i="16" s="1"/>
  <c r="D148" i="16"/>
  <c r="F132" i="16"/>
  <c r="G132" i="16" s="1"/>
  <c r="D118" i="16"/>
  <c r="D155" i="16"/>
  <c r="F155" i="16"/>
  <c r="G155" i="16" s="1"/>
  <c r="F143" i="16"/>
  <c r="G143" i="16" s="1"/>
  <c r="D143" i="16"/>
  <c r="F131" i="16"/>
  <c r="G131" i="16" s="1"/>
  <c r="D131" i="16"/>
  <c r="E131" i="16"/>
  <c r="F119" i="16"/>
  <c r="G119" i="16" s="1"/>
  <c r="D119" i="16"/>
  <c r="E119" i="16"/>
  <c r="F107" i="16"/>
  <c r="G107" i="16" s="1"/>
  <c r="D107" i="16"/>
  <c r="F103" i="16"/>
  <c r="G103" i="16" s="1"/>
  <c r="D103" i="16"/>
  <c r="E103" i="16"/>
  <c r="F99" i="16"/>
  <c r="G99" i="16" s="1"/>
  <c r="D99" i="16"/>
  <c r="E99" i="16"/>
  <c r="F95" i="16"/>
  <c r="G95" i="16" s="1"/>
  <c r="D95" i="16"/>
  <c r="E95" i="16"/>
  <c r="F91" i="16"/>
  <c r="G91" i="16" s="1"/>
  <c r="D91" i="16"/>
  <c r="E91" i="16"/>
  <c r="F87" i="16"/>
  <c r="G87" i="16" s="1"/>
  <c r="D87" i="16"/>
  <c r="E87" i="16"/>
  <c r="F83" i="16"/>
  <c r="G83" i="16" s="1"/>
  <c r="E83" i="16"/>
  <c r="F79" i="16"/>
  <c r="G79" i="16" s="1"/>
  <c r="D79" i="16"/>
  <c r="F75" i="16"/>
  <c r="G75" i="16" s="1"/>
  <c r="D75" i="16"/>
  <c r="F71" i="16"/>
  <c r="G71" i="16" s="1"/>
  <c r="D71" i="16"/>
  <c r="E71" i="16"/>
  <c r="F67" i="16"/>
  <c r="G67" i="16" s="1"/>
  <c r="D67" i="16"/>
  <c r="E67" i="16"/>
  <c r="F63" i="16"/>
  <c r="G63" i="16" s="1"/>
  <c r="D63" i="16"/>
  <c r="E63" i="16"/>
  <c r="F59" i="16"/>
  <c r="G59" i="16" s="1"/>
  <c r="D59" i="16"/>
  <c r="E59" i="16"/>
  <c r="F55" i="16"/>
  <c r="G55" i="16" s="1"/>
  <c r="D55" i="16"/>
  <c r="E55" i="16"/>
  <c r="F51" i="16"/>
  <c r="G51" i="16" s="1"/>
  <c r="E51" i="16"/>
  <c r="F47" i="16"/>
  <c r="G47" i="16" s="1"/>
  <c r="D47" i="16"/>
  <c r="F43" i="16"/>
  <c r="G43" i="16" s="1"/>
  <c r="D43" i="16"/>
  <c r="F39" i="16"/>
  <c r="G39" i="16" s="1"/>
  <c r="D39" i="16"/>
  <c r="E39" i="16"/>
  <c r="F35" i="16"/>
  <c r="G35" i="16" s="1"/>
  <c r="D35" i="16"/>
  <c r="E35" i="16"/>
  <c r="F31" i="16"/>
  <c r="G31" i="16" s="1"/>
  <c r="D31" i="16"/>
  <c r="F27" i="16"/>
  <c r="G27" i="16" s="1"/>
  <c r="D27" i="16"/>
  <c r="E23" i="16"/>
  <c r="E19" i="16"/>
  <c r="F15" i="16"/>
  <c r="G15" i="16" s="1"/>
  <c r="D15" i="16"/>
  <c r="F11" i="16"/>
  <c r="G11" i="16" s="1"/>
  <c r="D11" i="16"/>
  <c r="E3" i="16"/>
  <c r="E278" i="16"/>
  <c r="F278" i="16"/>
  <c r="G278" i="16" s="1"/>
  <c r="F274" i="16"/>
  <c r="G274" i="16" s="1"/>
  <c r="D270" i="16"/>
  <c r="D266" i="16"/>
  <c r="E266" i="16"/>
  <c r="E262" i="16"/>
  <c r="F262" i="16"/>
  <c r="G262" i="16" s="1"/>
  <c r="F258" i="16"/>
  <c r="G258" i="16" s="1"/>
  <c r="D254" i="16"/>
  <c r="D250" i="16"/>
  <c r="E250" i="16"/>
  <c r="E246" i="16"/>
  <c r="F246" i="16"/>
  <c r="G246" i="16" s="1"/>
  <c r="F242" i="16"/>
  <c r="G242" i="16" s="1"/>
  <c r="D238" i="16"/>
  <c r="D234" i="16"/>
  <c r="E234" i="16"/>
  <c r="E230" i="16"/>
  <c r="F230" i="16"/>
  <c r="G230" i="16" s="1"/>
  <c r="F226" i="16"/>
  <c r="G226" i="16" s="1"/>
  <c r="D222" i="16"/>
  <c r="D218" i="16"/>
  <c r="E218" i="16"/>
  <c r="E214" i="16"/>
  <c r="F214" i="16"/>
  <c r="G214" i="16" s="1"/>
  <c r="F210" i="16"/>
  <c r="G210" i="16" s="1"/>
  <c r="D206" i="16"/>
  <c r="D202" i="16"/>
  <c r="E202" i="16"/>
  <c r="E198" i="16"/>
  <c r="F198" i="16"/>
  <c r="G198" i="16" s="1"/>
  <c r="F194" i="16"/>
  <c r="G194" i="16" s="1"/>
  <c r="D190" i="16"/>
  <c r="D186" i="16"/>
  <c r="E186" i="16"/>
  <c r="E182" i="16"/>
  <c r="F182" i="16"/>
  <c r="G182" i="16" s="1"/>
  <c r="F178" i="16"/>
  <c r="G178" i="16" s="1"/>
  <c r="D174" i="16"/>
  <c r="D170" i="16"/>
  <c r="E170" i="16"/>
  <c r="E166" i="16"/>
  <c r="F166" i="16"/>
  <c r="G166" i="16" s="1"/>
  <c r="F162" i="16"/>
  <c r="G162" i="16" s="1"/>
  <c r="D158" i="16"/>
  <c r="E31" i="16"/>
  <c r="D18" i="16"/>
  <c r="D7" i="16"/>
  <c r="F18" i="16"/>
  <c r="G18" i="16" s="1"/>
  <c r="F7" i="16"/>
  <c r="G7" i="16" s="1"/>
  <c r="E279" i="16"/>
  <c r="F270" i="16"/>
  <c r="G270" i="16" s="1"/>
  <c r="E258" i="16"/>
  <c r="F250" i="16"/>
  <c r="G250" i="16" s="1"/>
  <c r="E247" i="16"/>
  <c r="F238" i="16"/>
  <c r="G238" i="16" s="1"/>
  <c r="E226" i="16"/>
  <c r="F218" i="16"/>
  <c r="G218" i="16" s="1"/>
  <c r="E215" i="16"/>
  <c r="F206" i="16"/>
  <c r="G206" i="16" s="1"/>
  <c r="E194" i="16"/>
  <c r="F186" i="16"/>
  <c r="G186" i="16" s="1"/>
  <c r="E183" i="16"/>
  <c r="F174" i="16"/>
  <c r="G174" i="16" s="1"/>
  <c r="E162" i="16"/>
  <c r="F154" i="16"/>
  <c r="G154" i="16" s="1"/>
  <c r="E151" i="16"/>
  <c r="F147" i="16"/>
  <c r="G147" i="16" s="1"/>
  <c r="D142" i="16"/>
  <c r="F128" i="16"/>
  <c r="G128" i="16" s="1"/>
  <c r="E104" i="16"/>
  <c r="D90" i="16"/>
  <c r="E79" i="16"/>
  <c r="D58" i="16"/>
  <c r="D51" i="16"/>
  <c r="F88" i="16"/>
  <c r="G88" i="16" s="1"/>
  <c r="F153" i="16"/>
  <c r="G153" i="16" s="1"/>
  <c r="F149" i="16"/>
  <c r="G149" i="16" s="1"/>
  <c r="D145" i="16"/>
  <c r="E145" i="16"/>
  <c r="F145" i="16"/>
  <c r="G145" i="16" s="1"/>
  <c r="D141" i="16"/>
  <c r="E141" i="16"/>
  <c r="D137" i="16"/>
  <c r="E137" i="16"/>
  <c r="F137" i="16"/>
  <c r="G137" i="16" s="1"/>
  <c r="D133" i="16"/>
  <c r="E133" i="16"/>
  <c r="D129" i="16"/>
  <c r="E129" i="16"/>
  <c r="F129" i="16"/>
  <c r="G129" i="16" s="1"/>
  <c r="D125" i="16"/>
  <c r="E125" i="16"/>
  <c r="D121" i="16"/>
  <c r="E121" i="16"/>
  <c r="F121" i="16"/>
  <c r="G121" i="16" s="1"/>
  <c r="D117" i="16"/>
  <c r="E117" i="16"/>
  <c r="D113" i="16"/>
  <c r="E113" i="16"/>
  <c r="F113" i="16"/>
  <c r="G113" i="16" s="1"/>
  <c r="D109" i="16"/>
  <c r="E109" i="16"/>
  <c r="D105" i="16"/>
  <c r="E105" i="16"/>
  <c r="F105" i="16"/>
  <c r="G105" i="16" s="1"/>
  <c r="D101" i="16"/>
  <c r="E101" i="16"/>
  <c r="D97" i="16"/>
  <c r="E97" i="16"/>
  <c r="F97" i="16"/>
  <c r="G97" i="16" s="1"/>
  <c r="D93" i="16"/>
  <c r="E93" i="16"/>
  <c r="D89" i="16"/>
  <c r="E89" i="16"/>
  <c r="F89" i="16"/>
  <c r="G89" i="16" s="1"/>
  <c r="D85" i="16"/>
  <c r="E85" i="16"/>
  <c r="D81" i="16"/>
  <c r="E81" i="16"/>
  <c r="F81" i="16"/>
  <c r="G81" i="16" s="1"/>
  <c r="D77" i="16"/>
  <c r="E77" i="16"/>
  <c r="D73" i="16"/>
  <c r="E73" i="16"/>
  <c r="F73" i="16"/>
  <c r="G73" i="16" s="1"/>
  <c r="D69" i="16"/>
  <c r="E69" i="16"/>
  <c r="D65" i="16"/>
  <c r="E65" i="16"/>
  <c r="F65" i="16"/>
  <c r="G65" i="16" s="1"/>
  <c r="D61" i="16"/>
  <c r="E61" i="16"/>
  <c r="D57" i="16"/>
  <c r="E57" i="16"/>
  <c r="F57" i="16"/>
  <c r="G57" i="16" s="1"/>
  <c r="D53" i="16"/>
  <c r="E53" i="16"/>
  <c r="D49" i="16"/>
  <c r="E49" i="16"/>
  <c r="F49" i="16"/>
  <c r="G49" i="16" s="1"/>
  <c r="D45" i="16"/>
  <c r="E45" i="16"/>
  <c r="D41" i="16"/>
  <c r="E41" i="16"/>
  <c r="F41" i="16"/>
  <c r="G41" i="16" s="1"/>
  <c r="D37" i="16"/>
  <c r="E37" i="16"/>
  <c r="D33" i="16"/>
  <c r="E33" i="16"/>
  <c r="F33" i="16"/>
  <c r="G33" i="16" s="1"/>
  <c r="E29" i="16"/>
  <c r="E13" i="16"/>
  <c r="D17" i="16"/>
  <c r="F17" i="16"/>
  <c r="G17" i="16" s="1"/>
  <c r="D156" i="16"/>
  <c r="D149" i="16"/>
  <c r="F141" i="16"/>
  <c r="G141" i="16" s="1"/>
  <c r="F109" i="16"/>
  <c r="G109" i="16" s="1"/>
  <c r="E88" i="16"/>
  <c r="F80" i="16"/>
  <c r="G80" i="16" s="1"/>
  <c r="F77" i="16"/>
  <c r="G77" i="16" s="1"/>
  <c r="E56" i="16"/>
  <c r="F48" i="16"/>
  <c r="G48" i="16" s="1"/>
  <c r="F45" i="16"/>
  <c r="G45" i="16" s="1"/>
  <c r="D84" i="16"/>
  <c r="E84" i="16"/>
  <c r="D76" i="16"/>
  <c r="E76" i="16"/>
  <c r="D68" i="16"/>
  <c r="E68" i="16"/>
  <c r="D60" i="16"/>
  <c r="E60" i="16"/>
  <c r="D52" i="16"/>
  <c r="E52" i="16"/>
  <c r="D44" i="16"/>
  <c r="E44" i="16"/>
  <c r="D36" i="16"/>
  <c r="E36" i="16"/>
  <c r="F28" i="16"/>
  <c r="G28" i="16" s="1"/>
  <c r="D28" i="16"/>
  <c r="F24" i="16"/>
  <c r="G24" i="16" s="1"/>
  <c r="D24" i="16"/>
  <c r="F20" i="16"/>
  <c r="G20" i="16" s="1"/>
  <c r="D20" i="16"/>
  <c r="F16" i="16"/>
  <c r="G16" i="16" s="1"/>
  <c r="D16" i="16"/>
  <c r="F12" i="16"/>
  <c r="G12" i="16" s="1"/>
  <c r="D12" i="16"/>
  <c r="F8" i="16"/>
  <c r="G8" i="16" s="1"/>
  <c r="D8" i="16"/>
  <c r="F4" i="16"/>
  <c r="G4" i="16" s="1"/>
  <c r="D4" i="16"/>
  <c r="E280" i="16"/>
  <c r="E276" i="16"/>
  <c r="E272" i="16"/>
  <c r="E268" i="16"/>
  <c r="E264" i="16"/>
  <c r="E260" i="16"/>
  <c r="E256" i="16"/>
  <c r="E252" i="16"/>
  <c r="E248" i="16"/>
  <c r="E244" i="16"/>
  <c r="E240" i="16"/>
  <c r="E236" i="16"/>
  <c r="E232" i="16"/>
  <c r="E228" i="16"/>
  <c r="E224" i="16"/>
  <c r="E220" i="16"/>
  <c r="E216" i="16"/>
  <c r="E212" i="16"/>
  <c r="E208" i="16"/>
  <c r="E204" i="16"/>
  <c r="E200" i="16"/>
  <c r="E196" i="16"/>
  <c r="E192" i="16"/>
  <c r="E188" i="16"/>
  <c r="E184" i="16"/>
  <c r="E180" i="16"/>
  <c r="E176" i="16"/>
  <c r="E172" i="16"/>
  <c r="E168" i="16"/>
  <c r="E164" i="16"/>
  <c r="E160" i="16"/>
  <c r="E28" i="16"/>
  <c r="E17" i="16"/>
  <c r="E12" i="16"/>
  <c r="D21" i="16"/>
  <c r="D5" i="16"/>
  <c r="F21" i="16"/>
  <c r="G21" i="16" s="1"/>
  <c r="F5" i="16"/>
  <c r="G5" i="16" s="1"/>
  <c r="D280" i="16"/>
  <c r="F276" i="16"/>
  <c r="G276" i="16" s="1"/>
  <c r="D264" i="16"/>
  <c r="F260" i="16"/>
  <c r="G260" i="16" s="1"/>
  <c r="D248" i="16"/>
  <c r="F244" i="16"/>
  <c r="G244" i="16" s="1"/>
  <c r="D232" i="16"/>
  <c r="F228" i="16"/>
  <c r="G228" i="16" s="1"/>
  <c r="D216" i="16"/>
  <c r="F212" i="16"/>
  <c r="G212" i="16" s="1"/>
  <c r="D200" i="16"/>
  <c r="F196" i="16"/>
  <c r="G196" i="16" s="1"/>
  <c r="D184" i="16"/>
  <c r="F180" i="16"/>
  <c r="G180" i="16" s="1"/>
  <c r="D168" i="16"/>
  <c r="F164" i="16"/>
  <c r="G164" i="16" s="1"/>
  <c r="F133" i="16"/>
  <c r="G133" i="16" s="1"/>
  <c r="F101" i="16"/>
  <c r="G101" i="16" s="1"/>
  <c r="E80" i="16"/>
  <c r="F76" i="16"/>
  <c r="G76" i="16" s="1"/>
  <c r="F72" i="16"/>
  <c r="G72" i="16" s="1"/>
  <c r="F69" i="16"/>
  <c r="G69" i="16" s="1"/>
  <c r="E48" i="16"/>
  <c r="F44" i="16"/>
  <c r="G44" i="16" s="1"/>
  <c r="F40" i="16"/>
  <c r="G40" i="16" s="1"/>
  <c r="F37" i="16"/>
  <c r="G37" i="16" s="1"/>
  <c r="F277" i="16"/>
  <c r="G277" i="16" s="1"/>
  <c r="F269" i="16"/>
  <c r="G269" i="16" s="1"/>
  <c r="F261" i="16"/>
  <c r="G261" i="16" s="1"/>
  <c r="F253" i="16"/>
  <c r="G253" i="16" s="1"/>
  <c r="F245" i="16"/>
  <c r="G245" i="16" s="1"/>
  <c r="F237" i="16"/>
  <c r="G237" i="16" s="1"/>
  <c r="F229" i="16"/>
  <c r="G229" i="16" s="1"/>
  <c r="F221" i="16"/>
  <c r="G221" i="16" s="1"/>
  <c r="F213" i="16"/>
  <c r="G213" i="16" s="1"/>
  <c r="F205" i="16"/>
  <c r="G205" i="16" s="1"/>
  <c r="F197" i="16"/>
  <c r="G197" i="16" s="1"/>
  <c r="F189" i="16"/>
  <c r="G189" i="16" s="1"/>
  <c r="F181" i="16"/>
  <c r="G181" i="16" s="1"/>
  <c r="F173" i="16"/>
  <c r="G173" i="16" s="1"/>
  <c r="F165" i="16"/>
  <c r="G165" i="16" s="1"/>
  <c r="F157" i="16"/>
  <c r="G157" i="16" s="1"/>
  <c r="X29" i="17"/>
  <c r="X30" i="17"/>
  <c r="X31" i="17"/>
  <c r="X32" i="17"/>
  <c r="X33" i="17"/>
  <c r="X34" i="17"/>
  <c r="X35" i="17"/>
  <c r="X36" i="17"/>
  <c r="X37" i="17"/>
  <c r="X38" i="17"/>
  <c r="X39" i="17"/>
  <c r="X40" i="17"/>
  <c r="X41" i="17"/>
  <c r="X42" i="17"/>
  <c r="X43" i="17"/>
  <c r="X44" i="17"/>
  <c r="X45" i="17"/>
  <c r="X46" i="17"/>
  <c r="X47" i="17"/>
  <c r="X48" i="17"/>
  <c r="X49" i="17"/>
  <c r="X50" i="17"/>
  <c r="X51" i="17"/>
  <c r="X52" i="17"/>
  <c r="X53" i="17"/>
  <c r="X54" i="17"/>
  <c r="X55" i="17"/>
  <c r="X56" i="17"/>
  <c r="X57" i="17"/>
  <c r="X58" i="17"/>
  <c r="X59" i="17"/>
  <c r="X60" i="17"/>
  <c r="X61" i="17"/>
  <c r="X62" i="17"/>
  <c r="X63" i="17"/>
  <c r="X64" i="17"/>
  <c r="X28" i="17"/>
  <c r="W29" i="17"/>
  <c r="W30" i="17"/>
  <c r="W31" i="17"/>
  <c r="W32" i="17"/>
  <c r="W33" i="17"/>
  <c r="W34" i="17"/>
  <c r="W35" i="17"/>
  <c r="W36" i="17"/>
  <c r="W37" i="17"/>
  <c r="W38" i="17"/>
  <c r="W39" i="17"/>
  <c r="W40" i="17"/>
  <c r="W41" i="17"/>
  <c r="W42" i="17"/>
  <c r="W43" i="17"/>
  <c r="W44" i="17"/>
  <c r="W45" i="17"/>
  <c r="W46" i="17"/>
  <c r="W47" i="17"/>
  <c r="W48" i="17"/>
  <c r="W49" i="17"/>
  <c r="W50" i="17"/>
  <c r="W51" i="17"/>
  <c r="W52" i="17"/>
  <c r="W53" i="17"/>
  <c r="W54" i="17"/>
  <c r="W55" i="17"/>
  <c r="W56" i="17"/>
  <c r="W57" i="17"/>
  <c r="W58" i="17"/>
  <c r="W59" i="17"/>
  <c r="W60" i="17"/>
  <c r="W61" i="17"/>
  <c r="W62" i="17"/>
  <c r="W63" i="17"/>
  <c r="W64" i="17"/>
  <c r="W28" i="17"/>
  <c r="M30" i="15"/>
  <c r="M31" i="15"/>
  <c r="M32" i="15"/>
  <c r="M33" i="15"/>
  <c r="M34" i="15"/>
  <c r="M35" i="15"/>
  <c r="M36" i="15"/>
  <c r="M37" i="15"/>
  <c r="M38" i="15"/>
  <c r="M39" i="15"/>
  <c r="M40" i="15"/>
  <c r="I20" i="15"/>
  <c r="M20" i="15" s="1"/>
  <c r="C6" i="15" l="1"/>
  <c r="D6" i="15" s="1"/>
  <c r="C23" i="17"/>
  <c r="P11" i="17"/>
  <c r="O11" i="17"/>
  <c r="N11" i="17"/>
  <c r="M11" i="17"/>
  <c r="D23" i="17"/>
  <c r="Q9" i="17" l="1"/>
  <c r="C7" i="15"/>
  <c r="G4" i="15" s="1"/>
  <c r="O1" i="15"/>
  <c r="A8" i="14"/>
  <c r="G41" i="15" l="1"/>
  <c r="G5" i="15" l="1"/>
  <c r="L26" i="15"/>
  <c r="I21" i="15"/>
  <c r="L23" i="15"/>
  <c r="L24" i="15"/>
  <c r="L25" i="15"/>
  <c r="L27" i="15"/>
  <c r="L28" i="15"/>
  <c r="L29" i="15"/>
  <c r="L30" i="15"/>
  <c r="F30" i="15"/>
  <c r="L31" i="15"/>
  <c r="F31" i="15"/>
  <c r="L32" i="15"/>
  <c r="F32" i="15"/>
  <c r="L33" i="15"/>
  <c r="F33" i="15"/>
  <c r="L34" i="15"/>
  <c r="F34" i="15"/>
  <c r="L35" i="15"/>
  <c r="F35" i="15"/>
  <c r="L36" i="15"/>
  <c r="F36" i="15"/>
  <c r="L37" i="15"/>
  <c r="F37" i="15"/>
  <c r="L38" i="15"/>
  <c r="F38" i="15"/>
  <c r="L39" i="15"/>
  <c r="F39" i="15"/>
  <c r="F40" i="15"/>
  <c r="K20" i="15"/>
  <c r="L21" i="15"/>
  <c r="L22" i="15"/>
  <c r="L40" i="15"/>
  <c r="L20" i="15"/>
  <c r="J20" i="15"/>
  <c r="F20" i="15" l="1"/>
  <c r="A9" i="14"/>
  <c r="B3" i="15" s="1"/>
  <c r="A1" i="14"/>
  <c r="A2" i="14" s="1"/>
  <c r="I22" i="15"/>
  <c r="J21" i="15"/>
  <c r="A11" i="14"/>
  <c r="A10" i="14"/>
  <c r="C44" i="15" l="1"/>
  <c r="B4" i="14"/>
  <c r="B5" i="14" s="1"/>
  <c r="J22" i="15"/>
  <c r="I23" i="15"/>
  <c r="K21" i="15"/>
  <c r="C2" i="14"/>
  <c r="C6" i="14" s="1"/>
  <c r="B2" i="14"/>
  <c r="A3" i="14"/>
  <c r="I24" i="15" l="1"/>
  <c r="I25" i="15" s="1"/>
  <c r="M21" i="15"/>
  <c r="F21" i="15" s="1"/>
  <c r="J23" i="15"/>
  <c r="K22" i="15"/>
  <c r="M22" i="15" s="1"/>
  <c r="C7" i="14"/>
  <c r="C8" i="14" s="1"/>
  <c r="C9" i="14" s="1"/>
  <c r="C10" i="14" s="1"/>
  <c r="C11" i="14" s="1"/>
  <c r="C12" i="14" s="1"/>
  <c r="C13" i="14" s="1"/>
  <c r="C14" i="14" s="1"/>
  <c r="B3" i="14"/>
  <c r="C3" i="14"/>
  <c r="F6" i="14" s="1"/>
  <c r="F2" i="14"/>
  <c r="A4" i="14"/>
  <c r="G1" i="14" s="1"/>
  <c r="D2" i="14"/>
  <c r="J24" i="15" l="1"/>
  <c r="J25" i="15" s="1"/>
  <c r="K23" i="15"/>
  <c r="F22" i="15"/>
  <c r="F3" i="14"/>
  <c r="B9" i="14"/>
  <c r="B8" i="14"/>
  <c r="H1" i="14"/>
  <c r="F1" i="14" s="1"/>
  <c r="E6" i="14"/>
  <c r="D6" i="14"/>
  <c r="I26" i="15"/>
  <c r="B6" i="14"/>
  <c r="B7" i="14" s="1"/>
  <c r="E2" i="14"/>
  <c r="F7" i="14"/>
  <c r="F8" i="14" s="1"/>
  <c r="F9" i="14" s="1"/>
  <c r="F10" i="14" s="1"/>
  <c r="F11" i="14" s="1"/>
  <c r="F12" i="14" s="1"/>
  <c r="F13" i="14" s="1"/>
  <c r="F14" i="14" s="1"/>
  <c r="D3" i="14"/>
  <c r="C4" i="14"/>
  <c r="M23" i="15" l="1"/>
  <c r="F23" i="15" s="1"/>
  <c r="D7" i="14"/>
  <c r="D8" i="14" s="1"/>
  <c r="D9" i="14" s="1"/>
  <c r="D10" i="14" s="1"/>
  <c r="D11" i="14" s="1"/>
  <c r="D12" i="14" s="1"/>
  <c r="D13" i="14" s="1"/>
  <c r="D14" i="14" s="1"/>
  <c r="D15" i="14" s="1"/>
  <c r="D16" i="14" s="1"/>
  <c r="D17" i="14" s="1"/>
  <c r="D18" i="14" s="1"/>
  <c r="D19" i="14" s="1"/>
  <c r="D20" i="14" s="1"/>
  <c r="D21" i="14" s="1"/>
  <c r="D22" i="14" s="1"/>
  <c r="K24" i="15"/>
  <c r="M24" i="15" s="1"/>
  <c r="I27" i="15"/>
  <c r="J26" i="15"/>
  <c r="B10" i="14"/>
  <c r="D1" i="14"/>
  <c r="D4" i="14"/>
  <c r="E4" i="14" s="1"/>
  <c r="I6" i="14"/>
  <c r="I7" i="14" s="1"/>
  <c r="I8" i="14" s="1"/>
  <c r="I9" i="14" s="1"/>
  <c r="I10" i="14" s="1"/>
  <c r="I11" i="14" s="1"/>
  <c r="I12" i="14" s="1"/>
  <c r="I13" i="14" s="1"/>
  <c r="I14" i="14" s="1"/>
  <c r="H6" i="14"/>
  <c r="G6" i="14"/>
  <c r="E3" i="14"/>
  <c r="F4" i="14"/>
  <c r="E7" i="14"/>
  <c r="E8" i="14" s="1"/>
  <c r="E9" i="14" s="1"/>
  <c r="E10" i="14" s="1"/>
  <c r="E11" i="14" s="1"/>
  <c r="E12" i="14" s="1"/>
  <c r="E13" i="14" s="1"/>
  <c r="E14" i="14" s="1"/>
  <c r="E15" i="14" s="1"/>
  <c r="G7" i="14" l="1"/>
  <c r="G8" i="14" s="1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K25" i="15"/>
  <c r="F24" i="15"/>
  <c r="K6" i="14"/>
  <c r="K7" i="14" s="1"/>
  <c r="K8" i="14" s="1"/>
  <c r="K9" i="14" s="1"/>
  <c r="K10" i="14" s="1"/>
  <c r="K11" i="14" s="1"/>
  <c r="K12" i="14" s="1"/>
  <c r="K13" i="14" s="1"/>
  <c r="K14" i="14" s="1"/>
  <c r="K15" i="14" s="1"/>
  <c r="J6" i="14"/>
  <c r="J7" i="14" s="1"/>
  <c r="J8" i="14" s="1"/>
  <c r="J9" i="14" s="1"/>
  <c r="J10" i="14" s="1"/>
  <c r="J11" i="14" s="1"/>
  <c r="J12" i="14" s="1"/>
  <c r="J13" i="14" s="1"/>
  <c r="J14" i="14" s="1"/>
  <c r="J15" i="14" s="1"/>
  <c r="J16" i="14" s="1"/>
  <c r="J17" i="14" s="1"/>
  <c r="J18" i="14" s="1"/>
  <c r="J19" i="14" s="1"/>
  <c r="J20" i="14" s="1"/>
  <c r="J21" i="14" s="1"/>
  <c r="J22" i="14" s="1"/>
  <c r="L6" i="14"/>
  <c r="M6" i="14"/>
  <c r="J27" i="15"/>
  <c r="I28" i="15"/>
  <c r="H7" i="14"/>
  <c r="H8" i="14" s="1"/>
  <c r="H9" i="14" s="1"/>
  <c r="H10" i="14" s="1"/>
  <c r="H11" i="14" s="1"/>
  <c r="H12" i="14" s="1"/>
  <c r="H13" i="14" s="1"/>
  <c r="H14" i="14" s="1"/>
  <c r="H15" i="14" s="1"/>
  <c r="H16" i="14" s="1"/>
  <c r="E1" i="14"/>
  <c r="K26" i="15" l="1"/>
  <c r="M26" i="15" s="1"/>
  <c r="F26" i="15" s="1"/>
  <c r="M25" i="15"/>
  <c r="F25" i="15" s="1"/>
  <c r="L7" i="14"/>
  <c r="L8" i="14" s="1"/>
  <c r="L9" i="14" s="1"/>
  <c r="L10" i="14" s="1"/>
  <c r="L11" i="14" s="1"/>
  <c r="L12" i="14" s="1"/>
  <c r="L13" i="14" s="1"/>
  <c r="L14" i="14" s="1"/>
  <c r="L15" i="14" s="1"/>
  <c r="L16" i="14" s="1"/>
  <c r="L17" i="14" s="1"/>
  <c r="L18" i="14" s="1"/>
  <c r="L19" i="14" s="1"/>
  <c r="L20" i="14" s="1"/>
  <c r="L21" i="14" s="1"/>
  <c r="L22" i="14" s="1"/>
  <c r="M7" i="14"/>
  <c r="M8" i="14" s="1"/>
  <c r="M9" i="14" s="1"/>
  <c r="M10" i="14" s="1"/>
  <c r="M11" i="14" s="1"/>
  <c r="M12" i="14" s="1"/>
  <c r="M13" i="14" s="1"/>
  <c r="M14" i="14" s="1"/>
  <c r="M15" i="14" s="1"/>
  <c r="I29" i="15"/>
  <c r="J28" i="15"/>
  <c r="K27" i="15" l="1"/>
  <c r="A23" i="14"/>
  <c r="B11" i="15" s="1"/>
  <c r="J29" i="15"/>
  <c r="I30" i="15"/>
  <c r="K28" i="15" l="1"/>
  <c r="M28" i="15" s="1"/>
  <c r="F28" i="15" s="1"/>
  <c r="M27" i="15"/>
  <c r="F27" i="15" s="1"/>
  <c r="I31" i="15"/>
  <c r="J30" i="15"/>
  <c r="K29" i="15" l="1"/>
  <c r="M29" i="15" s="1"/>
  <c r="F29" i="15" s="1"/>
  <c r="J31" i="15"/>
  <c r="I32" i="15"/>
  <c r="K30" i="15" l="1"/>
  <c r="K31" i="15" s="1"/>
  <c r="I33" i="15"/>
  <c r="J32" i="15"/>
  <c r="K32" i="15" l="1"/>
  <c r="I34" i="15"/>
  <c r="J33" i="15"/>
  <c r="K33" i="15" l="1"/>
  <c r="I35" i="15"/>
  <c r="J34" i="15"/>
  <c r="K34" i="15" l="1"/>
  <c r="J35" i="15"/>
  <c r="I36" i="15"/>
  <c r="K35" i="15" l="1"/>
  <c r="I37" i="15"/>
  <c r="J36" i="15"/>
  <c r="K36" i="15" l="1"/>
  <c r="J37" i="15"/>
  <c r="I38" i="15"/>
  <c r="K37" i="15" l="1"/>
  <c r="I39" i="15"/>
  <c r="J38" i="15"/>
  <c r="K38" i="15" l="1"/>
  <c r="J39" i="15"/>
  <c r="I40" i="15"/>
  <c r="K39" i="15" l="1"/>
  <c r="J40" i="15"/>
  <c r="K40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FS. Henriques</author>
    <author>CI</author>
    <author>Tesouraria da Horta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Na folha/separador 'Dados mestre' poderá alterar o ano económico.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N.º sequencial da entidade emissora</t>
        </r>
      </text>
    </comment>
    <comment ref="D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Nome da entitade que gerou a receita (escolha da lista)</t>
        </r>
      </text>
    </comment>
    <comment ref="C9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Utilize esta célula (B10) para introdução do nome do interessado.</t>
        </r>
      </text>
    </comment>
    <comment ref="H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Utilize esta célula (G10) para introdução do NIF do interessado.</t>
        </r>
      </text>
    </comment>
    <comment ref="B11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Pode alterar a Tesouraria na folha/separador "Dados mestre".
O extenso é automático.</t>
        </r>
      </text>
    </comment>
    <comment ref="B15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Utilize este campo para digitar a proveniência da receita.</t>
        </r>
      </text>
    </comment>
    <comment ref="B20" authorId="2" shapeId="0" xr:uid="{00000000-0006-0000-0000-000008000000}">
      <text>
        <r>
          <rPr>
            <b/>
            <sz val="8"/>
            <color indexed="81"/>
            <rFont val="Tahoma"/>
            <family val="2"/>
          </rPr>
          <t>Digite os Capítulos por ordem crescente.</t>
        </r>
      </text>
    </comment>
    <comment ref="C20" authorId="2" shapeId="0" xr:uid="{00000000-0006-0000-0000-000009000000}">
      <text>
        <r>
          <rPr>
            <b/>
            <sz val="8"/>
            <color indexed="81"/>
            <rFont val="Tahoma"/>
            <family val="2"/>
          </rPr>
          <t>Digite os Grupos por ordem crescente em relação ao respectivo Capítulo.</t>
        </r>
      </text>
    </comment>
    <comment ref="D20" authorId="2" shapeId="0" xr:uid="{00000000-0006-0000-0000-00000A000000}">
      <text>
        <r>
          <rPr>
            <b/>
            <sz val="8"/>
            <color indexed="81"/>
            <rFont val="Tahoma"/>
            <family val="2"/>
          </rPr>
          <t>Digite os Artigos por ordem crescente em relação ao respectivo Grupo.</t>
        </r>
      </text>
    </comment>
    <comment ref="F20" authorId="1" shapeId="0" xr:uid="{00000000-0006-0000-0000-00000B000000}">
      <text>
        <r>
          <rPr>
            <b/>
            <sz val="8"/>
            <color indexed="81"/>
            <rFont val="Tahoma"/>
            <family val="2"/>
          </rPr>
          <t>Os campos destinados à designação da receita, são de preenchimento automático de acordo com os códigos introduzidos nas colunas à esquerda.</t>
        </r>
      </text>
    </comment>
    <comment ref="G20" authorId="1" shapeId="0" xr:uid="{00000000-0006-0000-0000-00000C000000}">
      <text>
        <r>
          <rPr>
            <b/>
            <sz val="8"/>
            <color indexed="81"/>
            <rFont val="Tahoma"/>
            <family val="2"/>
          </rPr>
          <t>Digite a importância correspondente a cada rubrica, somente na linha correspondente à última designação dessa mesma rubrica.</t>
        </r>
      </text>
    </comment>
    <comment ref="B4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Se precisa de uma data diferente, na folha/separador 'Tesouraria' poderá alterá-la.</t>
        </r>
      </text>
    </comment>
  </commentList>
</comments>
</file>

<file path=xl/sharedStrings.xml><?xml version="1.0" encoding="utf-8"?>
<sst xmlns="http://schemas.openxmlformats.org/spreadsheetml/2006/main" count="1074" uniqueCount="862">
  <si>
    <t>REGIÃO AUTÓNOMA DOS AÇORES</t>
  </si>
  <si>
    <t>Grupo</t>
  </si>
  <si>
    <t>Artigo</t>
  </si>
  <si>
    <t>DESIGNAÇÃO</t>
  </si>
  <si>
    <t>Capí-tulo</t>
  </si>
  <si>
    <t>(c)</t>
  </si>
  <si>
    <t>Guia n.º</t>
  </si>
  <si>
    <t xml:space="preserve">(b) </t>
  </si>
  <si>
    <t>T O T A L</t>
  </si>
  <si>
    <t>Milhões:</t>
  </si>
  <si>
    <t>Milhares:</t>
  </si>
  <si>
    <t>Unidades:</t>
  </si>
  <si>
    <t xml:space="preserve">proveniente de: </t>
  </si>
  <si>
    <t>EUROS:</t>
  </si>
  <si>
    <t>Cêntimos</t>
  </si>
  <si>
    <t>Outros:</t>
  </si>
  <si>
    <t>Caixa Geral de Aposentações e ADSE:</t>
  </si>
  <si>
    <t>Taxas, multas e outras penalidades:</t>
  </si>
  <si>
    <t>Taxas:</t>
  </si>
  <si>
    <t>Multas e outras penalidades:</t>
  </si>
  <si>
    <t>Rendimentos de propriedade:</t>
  </si>
  <si>
    <t>Juros - Sociedades financeiras:</t>
  </si>
  <si>
    <t>Juros - Administrações públicas:</t>
  </si>
  <si>
    <t>Juros - Famílias:</t>
  </si>
  <si>
    <t>Rendas:</t>
  </si>
  <si>
    <t>Transferências correntes:</t>
  </si>
  <si>
    <t>Administração central:</t>
  </si>
  <si>
    <t>Administração regional:</t>
  </si>
  <si>
    <t>Segurança Social:</t>
  </si>
  <si>
    <t>Venda de bens:</t>
  </si>
  <si>
    <t>Serviços:</t>
  </si>
  <si>
    <t>Outras receitas correntes:</t>
  </si>
  <si>
    <t>Venda de bens de investimento:</t>
  </si>
  <si>
    <t>Terrenos:</t>
  </si>
  <si>
    <t>Habitações:</t>
  </si>
  <si>
    <t>Edifícios:</t>
  </si>
  <si>
    <t>Outros bens de investimento:</t>
  </si>
  <si>
    <t>Transferências de capital:</t>
  </si>
  <si>
    <t>Activos financeiros:</t>
  </si>
  <si>
    <t>Empréstimos a curto prazo:</t>
  </si>
  <si>
    <t>Recuperação de créditos garantidos:</t>
  </si>
  <si>
    <t>Alienação de partes sociais de empresas:</t>
  </si>
  <si>
    <t>Passivos financeiros:</t>
  </si>
  <si>
    <t>Outras receitas de capital:</t>
  </si>
  <si>
    <t>Outras:</t>
  </si>
  <si>
    <t>Reposições não abatidas nos pagamentos:</t>
  </si>
  <si>
    <t>S/a</t>
  </si>
  <si>
    <t>Venda de bens e serviços correntes:</t>
  </si>
  <si>
    <t>Tesouraria:</t>
  </si>
  <si>
    <t>Coimas - Inspecção Regional das Pescas.</t>
  </si>
  <si>
    <t>Comparticipação nacional na formação profissional.</t>
  </si>
  <si>
    <t>Depósitos de garantia e cauções diversas.</t>
  </si>
  <si>
    <t>Entregas estado/inst. Púb. p/ corpos adm. org. ent. Região.</t>
  </si>
  <si>
    <t>Fundo Social Europeu.</t>
  </si>
  <si>
    <t>Transf. do estado p/  as Autarquias (Lei Finanças Locais).</t>
  </si>
  <si>
    <t>PRIME - SIME.</t>
  </si>
  <si>
    <t>Venda de madeiras e rendas</t>
  </si>
  <si>
    <t>Programa de Cooperação Técnica em Produção Leiteir</t>
  </si>
  <si>
    <t xml:space="preserve">Leptospirose                                      </t>
  </si>
  <si>
    <t xml:space="preserve">Juventude em Ação                                 </t>
  </si>
  <si>
    <t xml:space="preserve">Outros fundos comunitários                        </t>
  </si>
  <si>
    <t xml:space="preserve">Entregas FEDER                                    </t>
  </si>
  <si>
    <t xml:space="preserve">Financiamento de Turismo de Portugal              </t>
  </si>
  <si>
    <t xml:space="preserve">Taxas Prod. Fitofarmacêuticos (DGAV)              </t>
  </si>
  <si>
    <t xml:space="preserve">Fundo de Coesão                                   </t>
  </si>
  <si>
    <t xml:space="preserve">Devolução de Saldos                               </t>
  </si>
  <si>
    <t>Coimas - Inspeção Regional do Ambiente</t>
  </si>
  <si>
    <t>RECEITA</t>
  </si>
  <si>
    <t xml:space="preserve">N.º </t>
  </si>
  <si>
    <t>(a)</t>
  </si>
  <si>
    <t>que deverá ser escriturada como se segue:</t>
  </si>
  <si>
    <t>Recebi a importância constante desta Guia.</t>
  </si>
  <si>
    <t xml:space="preserve">Vai </t>
  </si>
  <si>
    <t>NIF:</t>
  </si>
  <si>
    <t>IRC</t>
  </si>
  <si>
    <t>IRS</t>
  </si>
  <si>
    <t>Imposto de Selo</t>
  </si>
  <si>
    <t xml:space="preserve">Retenção obrigatório para Autoridade Tributária   </t>
  </si>
  <si>
    <t>CGA</t>
  </si>
  <si>
    <t>Cofre de Previdência dos Func. e Agentes do Estado</t>
  </si>
  <si>
    <t>Organismos de Previdência e Abono de Família</t>
  </si>
  <si>
    <t xml:space="preserve">Organismos sindicais e obras sociais  </t>
  </si>
  <si>
    <t>Desc. venc. p/sentenças judiciais e reposições p/Outras Entidades</t>
  </si>
  <si>
    <t>Transferências efetuadas não identificadas por documentos</t>
  </si>
  <si>
    <t>Prémios de seguro - ramo vida</t>
  </si>
  <si>
    <t>Penhoras a terceiros</t>
  </si>
  <si>
    <t>Fundos de penões</t>
  </si>
  <si>
    <t>Ex-SPRHI - Soc.Promoção Reabilitação Habitação Infraestr. S.A</t>
  </si>
  <si>
    <t>Central</t>
  </si>
  <si>
    <t>da Horta</t>
  </si>
  <si>
    <t>de Angra do Heroísmo</t>
  </si>
  <si>
    <t>de Ponta Delgada</t>
  </si>
  <si>
    <t>AAF</t>
  </si>
  <si>
    <t>Organismo</t>
  </si>
  <si>
    <t>Departamento</t>
  </si>
  <si>
    <t>Datas:</t>
  </si>
  <si>
    <t>Tesouraria que irá cobrar a receita:</t>
  </si>
  <si>
    <t>Organismo emissor (entidade que gerou a receita):</t>
  </si>
  <si>
    <t>Cód.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</si>
  <si>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</si>
  <si>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</si>
  <si>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</si>
  <si>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</si>
  <si>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</si>
  <si>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</si>
  <si>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</si>
  <si>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</si>
  <si>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</si>
  <si>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</si>
  <si>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Departamento governamental:</t>
  </si>
  <si>
    <t>Cód. Dep.</t>
  </si>
  <si>
    <t>A000</t>
  </si>
  <si>
    <t>RAA (ECR)</t>
  </si>
  <si>
    <t>A001</t>
  </si>
  <si>
    <t>A002</t>
  </si>
  <si>
    <t>A003</t>
  </si>
  <si>
    <t>A004</t>
  </si>
  <si>
    <t>A005</t>
  </si>
  <si>
    <t>A006</t>
  </si>
  <si>
    <t>A007</t>
  </si>
  <si>
    <t>A010</t>
  </si>
  <si>
    <t>A011</t>
  </si>
  <si>
    <t>A012</t>
  </si>
  <si>
    <t>A014</t>
  </si>
  <si>
    <t>A015</t>
  </si>
  <si>
    <t>A016</t>
  </si>
  <si>
    <t>A017</t>
  </si>
  <si>
    <t>A018</t>
  </si>
  <si>
    <t>A019</t>
  </si>
  <si>
    <t>A020</t>
  </si>
  <si>
    <t>A021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</si>
  <si>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</si>
  <si>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</si>
  <si>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</si>
  <si>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</si>
  <si>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</si>
  <si>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</si>
  <si>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</si>
  <si>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</si>
  <si>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</si>
  <si>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</si>
  <si>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</si>
  <si>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</si>
  <si>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A036</t>
  </si>
  <si>
    <t>A037</t>
  </si>
  <si>
    <t>A038</t>
  </si>
  <si>
    <t>A039</t>
  </si>
  <si>
    <t>A040</t>
  </si>
  <si>
    <t>A041</t>
  </si>
  <si>
    <t>A501</t>
  </si>
  <si>
    <t>A502</t>
  </si>
  <si>
    <t>A503</t>
  </si>
  <si>
    <t>A504</t>
  </si>
  <si>
    <t>A505</t>
  </si>
  <si>
    <t>A506</t>
  </si>
  <si>
    <t>A507</t>
  </si>
  <si>
    <t>A508</t>
  </si>
  <si>
    <t>A509</t>
  </si>
  <si>
    <t>A510</t>
  </si>
  <si>
    <t>A511</t>
  </si>
  <si>
    <t>A512</t>
  </si>
  <si>
    <t>A513</t>
  </si>
  <si>
    <t>A514</t>
  </si>
  <si>
    <t>A515</t>
  </si>
  <si>
    <t>A516</t>
  </si>
  <si>
    <t>A517</t>
  </si>
  <si>
    <t>A518</t>
  </si>
  <si>
    <t>A519</t>
  </si>
  <si>
    <t>A520</t>
  </si>
  <si>
    <t>A521</t>
  </si>
  <si>
    <t>A522</t>
  </si>
  <si>
    <t>A523</t>
  </si>
  <si>
    <t>A524</t>
  </si>
  <si>
    <t>A525</t>
  </si>
  <si>
    <t>A526</t>
  </si>
  <si>
    <t>A527</t>
  </si>
  <si>
    <t>A528</t>
  </si>
  <si>
    <t>A529</t>
  </si>
  <si>
    <t>A530</t>
  </si>
  <si>
    <t>A531</t>
  </si>
  <si>
    <t>A532</t>
  </si>
  <si>
    <t>A533</t>
  </si>
  <si>
    <t>A534</t>
  </si>
  <si>
    <t>A535</t>
  </si>
  <si>
    <t>A536</t>
  </si>
  <si>
    <t>A537</t>
  </si>
  <si>
    <t>A538</t>
  </si>
  <si>
    <t>A539</t>
  </si>
  <si>
    <t>A540</t>
  </si>
  <si>
    <t>A541</t>
  </si>
  <si>
    <t>A542</t>
  </si>
  <si>
    <t>A543</t>
  </si>
  <si>
    <t>A544</t>
  </si>
  <si>
    <t>A545</t>
  </si>
  <si>
    <t>A546</t>
  </si>
  <si>
    <t>A547</t>
  </si>
  <si>
    <t>A548</t>
  </si>
  <si>
    <t>A549</t>
  </si>
  <si>
    <t>A550</t>
  </si>
  <si>
    <t>A551</t>
  </si>
  <si>
    <t>Tesouraria Central - (ECR)</t>
  </si>
  <si>
    <t>Tesouraria da DROT na Horta</t>
  </si>
  <si>
    <t>Tesouraria da DROT em Angra do Heroísmo</t>
  </si>
  <si>
    <t>Tesouraria da DROT em Ponta Delgada</t>
  </si>
  <si>
    <t>Assembleia Legislativa Regional dos Açores</t>
  </si>
  <si>
    <t>Presidência do Governo Regional dos Açores</t>
  </si>
  <si>
    <t>Vice-Presidência do Governo, Emprego e Competitividade Empresarial</t>
  </si>
  <si>
    <t>Secretaria Regional da Solidariedade Social</t>
  </si>
  <si>
    <t>Secretaria Regional da Educação e Cultura</t>
  </si>
  <si>
    <t>Secretaria Regional do Mar, Ciência e Tecnologia</t>
  </si>
  <si>
    <t>Secretaria Regional dos Transportes e Obras Públicas</t>
  </si>
  <si>
    <t>Secretaria Regional da Saúde</t>
  </si>
  <si>
    <t>Secretaria Regional da Energia, Ambiente e Turismo</t>
  </si>
  <si>
    <t>Secretaria Regional da Agricultura e Florestas</t>
  </si>
  <si>
    <t>   </t>
  </si>
  <si>
    <t>Gabinete do Secretário Regional da Agricultura e Florestas</t>
  </si>
  <si>
    <t>Direção Regional dos Recursos Florestais</t>
  </si>
  <si>
    <t>Direção Regional do Desenvolvimento Rural</t>
  </si>
  <si>
    <t>Direção Regional da Agricultura</t>
  </si>
  <si>
    <t>Instituto de Alimentação e Mercados Agrícolas</t>
  </si>
  <si>
    <t>Gabinete da Secretária Regional da Energia, Ambiente e Turismo</t>
  </si>
  <si>
    <t>Direção Regional da Energia</t>
  </si>
  <si>
    <t>Direção Regional do Ambiente</t>
  </si>
  <si>
    <t>Direção Regional do Turismo</t>
  </si>
  <si>
    <t>Entidade Reguladora dos Serviços de Águas e Resíduos dos Açores</t>
  </si>
  <si>
    <t>Gabinete da Secretária Regional da Saúde</t>
  </si>
  <si>
    <t>Direção Regional da Saúde</t>
  </si>
  <si>
    <t>Direção Regional de Prevenção e Combate às Dependências</t>
  </si>
  <si>
    <t>Serviço Regional de Proteção Civil e Bombeiros dos Açores</t>
  </si>
  <si>
    <t>Gabinete da Secretária Regional dos Transportes e Obras Públicas</t>
  </si>
  <si>
    <t>Direção Regional das Obras Públicas e Comunicações</t>
  </si>
  <si>
    <t>Direção Regional dos Transportes</t>
  </si>
  <si>
    <t>Fundo Regional de Apoio à Coesão e Desenvolvimento Económico</t>
  </si>
  <si>
    <t>Fundo Regional dos Transportes Terrestres</t>
  </si>
  <si>
    <t>Gabinete do Secretário Regional do Mar, Ciência e Tecnologia</t>
  </si>
  <si>
    <t>Direção Regional das Pescas</t>
  </si>
  <si>
    <t>FUNDOPESCA</t>
  </si>
  <si>
    <t>Direção Regional dos Assuntos do Mar</t>
  </si>
  <si>
    <t>Direção Regional da Ciência e Tecnologia</t>
  </si>
  <si>
    <t>Fundo Regional para a Ciência e Tecnologia</t>
  </si>
  <si>
    <t>Gabinete do Secretário Regional da Educação e Cultura</t>
  </si>
  <si>
    <t>Direção Regional da Cultura</t>
  </si>
  <si>
    <t>Direção Regional da Educação</t>
  </si>
  <si>
    <t>Direção Regional do Desporto</t>
  </si>
  <si>
    <t>Gabinete da Secretária Regional da Solidariedade Social</t>
  </si>
  <si>
    <t>Direção Regional da Solidariedade Social</t>
  </si>
  <si>
    <t>Direção Regional de Habitação</t>
  </si>
  <si>
    <t>Direção Regional de Apoio ao Investimento e à Competitividade</t>
  </si>
  <si>
    <t>Direção Regional de Organização e Administração Pública</t>
  </si>
  <si>
    <t>Direção Regional do Emprego e Qualificação Profissional</t>
  </si>
  <si>
    <t>Direção Regional do Orçamento e Tesouro</t>
  </si>
  <si>
    <t>Direção Regional do Planeamento e Fundos Estruturais</t>
  </si>
  <si>
    <t>Fundo Regional do Emprego</t>
  </si>
  <si>
    <t>Serviço Regional de Estatística dos Açores</t>
  </si>
  <si>
    <t>Gabinete do Vice-Presidente do Governo, Emprego e Competitividade Empresarial</t>
  </si>
  <si>
    <t>Secretaria-Geral da Presidência</t>
  </si>
  <si>
    <t>Direção Regional das Comunidades</t>
  </si>
  <si>
    <t>Observatório de Turismo dos Açores</t>
  </si>
  <si>
    <t>Direção Regional da Juventude</t>
  </si>
  <si>
    <t>Fundo Regional do Desporto</t>
  </si>
  <si>
    <t>Fundo Regional de Ação Cultural</t>
  </si>
  <si>
    <t>Fundo Escolar da Escola Básica e Secundária Mouzinho da Silveira</t>
  </si>
  <si>
    <t>Fundo Escolar da Escola Básica e Secundária das Flores</t>
  </si>
  <si>
    <t>Fundo Escolar da Escola Secundária Manuel de Arriaga</t>
  </si>
  <si>
    <t>Fundo Escolar da Escola Básica e Secundária da Madalena</t>
  </si>
  <si>
    <t>Fundo Escolar da Escola Básica e Secundária de São Roque do Pico</t>
  </si>
  <si>
    <t>Fundo Escolar da Escola Básica e Secundária das Lajes do Pico</t>
  </si>
  <si>
    <t>Fundo Escolar da Escola Básica e Secundária de Velas</t>
  </si>
  <si>
    <t>Fundo Escolar da Escola Básica Integrada da Vila do Topo</t>
  </si>
  <si>
    <t>Fundo Escolar da Escola Básica Integrada da Horta</t>
  </si>
  <si>
    <t>Fundo Escolar da Escola Básica Integrada dos Biscoitos</t>
  </si>
  <si>
    <t>Fundo Escolar da Escola Básica Integrada da Praia da Vitória</t>
  </si>
  <si>
    <t>Fundo Escolar da Escola Secundária Vitorino Nemésio</t>
  </si>
  <si>
    <t>Fundo Escolar da Escola Básica e Secundária Tomás de Borba</t>
  </si>
  <si>
    <t>Fundo Escolar da Escola Básica Integrada de Angra do Heroísmo</t>
  </si>
  <si>
    <t>Fundo Escolar da Escola Secundária Jerónimo Emiliano de Andrade</t>
  </si>
  <si>
    <t>Fundo Escolar da Escola Básica Integrada Francisco Ferreira Drummond</t>
  </si>
  <si>
    <t>Fundo Escolar da Escola Básica e Secundária da Graciosa</t>
  </si>
  <si>
    <t>Fundo Escolar da Escola Básica Integrada de Ginetes</t>
  </si>
  <si>
    <t>Fundo Escolar da Escola Básica Integrada de Rabo de Peixe</t>
  </si>
  <si>
    <t>Fundo Escolar da Escola Secundária da Ribeira Grande</t>
  </si>
  <si>
    <t>Fundo Escolar da Escola Básica Integrada de Ribeira Grande</t>
  </si>
  <si>
    <t>Fundo Escolar da Escola Básica Integrada da Maia</t>
  </si>
  <si>
    <t>Fundo Escolar da Escola Básica e Secundária do Nordeste</t>
  </si>
  <si>
    <t>Fundo Escolar da Escola Básica Integrada de Ponta Garça</t>
  </si>
  <si>
    <t>Fundo Escolar da Escola Básica e Secundária de Vila Franca do Campo</t>
  </si>
  <si>
    <t>Fundo Escolar da Escola Básica Integrada de Água de Pau</t>
  </si>
  <si>
    <t>Fundo Escolar da Escola Básica Integrada de Lagoa</t>
  </si>
  <si>
    <t>Fundo Escolar da Escola Secundária de Lagoa</t>
  </si>
  <si>
    <t>Fundo Escolar da Escola Secundária das Laranjeiras</t>
  </si>
  <si>
    <t>Fundo Escolar da Escola Secundária Antero Quental</t>
  </si>
  <si>
    <t>Fundo Escolar da Escola Básica Integrada Canto da Maia</t>
  </si>
  <si>
    <t>Fundo Escolar da Escola Secundária Domingos Rebelo</t>
  </si>
  <si>
    <t>Fundo Escolar da Escola Básica Integrada de Arrifes</t>
  </si>
  <si>
    <t>Fundo Escolar do Conservatório Regional de Ponta Delgada</t>
  </si>
  <si>
    <t>Fundo Escolar da Escola Básica e Secundária da Povoação</t>
  </si>
  <si>
    <t>Escola Profissional das Capelas</t>
  </si>
  <si>
    <t>Fundo Escolar da Escola Básica e Secundária da Calheta</t>
  </si>
  <si>
    <t>Fundo Escolar da Escola Básica Integrada Roberto Ivens</t>
  </si>
  <si>
    <t xml:space="preserve">Fundo Escolar da Escola Básica e Secundária de de Santa Maria </t>
  </si>
  <si>
    <t>Fundo Escolar da Escola Básica Integrada da Vila de Capelas</t>
  </si>
  <si>
    <t xml:space="preserve">(c) Código e designação do Organismo (ex: A023 - DRComunidades). </t>
  </si>
  <si>
    <t>Tesouraria</t>
  </si>
  <si>
    <t>Tesouraria que procederá à cobrança:</t>
  </si>
  <si>
    <t xml:space="preserve"> </t>
  </si>
  <si>
    <t>Designação de Receitas</t>
  </si>
  <si>
    <t>01000000</t>
  </si>
  <si>
    <t>Impostos Diretos:</t>
  </si>
  <si>
    <t>01010000</t>
  </si>
  <si>
    <t>Sobre o rendimento:</t>
  </si>
  <si>
    <t>01010100</t>
  </si>
  <si>
    <t>Imposto sobre o rendimento de pessoas singulares (IRS)</t>
  </si>
  <si>
    <t>01010200</t>
  </si>
  <si>
    <t xml:space="preserve">Imposto sobre o rendimento de pessoas Coletivas (IRC)  </t>
  </si>
  <si>
    <t>01020000</t>
  </si>
  <si>
    <t xml:space="preserve">Outros:  </t>
  </si>
  <si>
    <t>01020100</t>
  </si>
  <si>
    <t>Imposto sobre as sucessões e doações</t>
  </si>
  <si>
    <t>01020600</t>
  </si>
  <si>
    <t>Imposto de uso, porte e detenção de armas</t>
  </si>
  <si>
    <t>01020700</t>
  </si>
  <si>
    <t>Impostos abolidos</t>
  </si>
  <si>
    <t>01029900</t>
  </si>
  <si>
    <t xml:space="preserve">Impostos diretos diversos Impostos </t>
  </si>
  <si>
    <t>02000000</t>
  </si>
  <si>
    <t>Indiretos:</t>
  </si>
  <si>
    <t>02010000</t>
  </si>
  <si>
    <t>Sobre o consumo:</t>
  </si>
  <si>
    <t>02010100</t>
  </si>
  <si>
    <t>Imposto sobre produtos petrolíferos (ISP)</t>
  </si>
  <si>
    <t>02010200</t>
  </si>
  <si>
    <t>Imposto sobre valor acrescentado (IVA)</t>
  </si>
  <si>
    <t>02010300</t>
  </si>
  <si>
    <t>Imposto sobre veículos (ISV)</t>
  </si>
  <si>
    <t>02010400</t>
  </si>
  <si>
    <t>Imposto de consumo sobre o tabaco</t>
  </si>
  <si>
    <t>02010500</t>
  </si>
  <si>
    <t>Imposto sobre álcool e bebidas alcoólicas (IABA)</t>
  </si>
  <si>
    <t>02019900</t>
  </si>
  <si>
    <t xml:space="preserve">Impostos diversos sobre o consumo </t>
  </si>
  <si>
    <t>02020000</t>
  </si>
  <si>
    <t>02020100</t>
  </si>
  <si>
    <t>Lotarias</t>
  </si>
  <si>
    <t>02020200</t>
  </si>
  <si>
    <t>Imposto de selo</t>
  </si>
  <si>
    <t>02020300</t>
  </si>
  <si>
    <t>Imposto do jogo</t>
  </si>
  <si>
    <t>02020400</t>
  </si>
  <si>
    <t>Imposto único de circulação</t>
  </si>
  <si>
    <t>02020500</t>
  </si>
  <si>
    <t>Resultados da exploração de apostas mútuas</t>
  </si>
  <si>
    <t>02029900</t>
  </si>
  <si>
    <t>Impostos indiretos diversos</t>
  </si>
  <si>
    <t>03000000</t>
  </si>
  <si>
    <t>Contribuições para a Seg. Social, a Caixa Geral de Aposentações e a ADSE:</t>
  </si>
  <si>
    <t>03030000</t>
  </si>
  <si>
    <t>03030200</t>
  </si>
  <si>
    <t>Comparticipações para a ADSE</t>
  </si>
  <si>
    <t>03039900</t>
  </si>
  <si>
    <t>Outras</t>
  </si>
  <si>
    <t>04000000</t>
  </si>
  <si>
    <t>04010000</t>
  </si>
  <si>
    <t>04010100</t>
  </si>
  <si>
    <t>Taxas de justiça</t>
  </si>
  <si>
    <t>04010200</t>
  </si>
  <si>
    <t>Taxas de registo de notariado</t>
  </si>
  <si>
    <t>04010300</t>
  </si>
  <si>
    <t>Taxas de registo predial</t>
  </si>
  <si>
    <t>04010400</t>
  </si>
  <si>
    <t>Taxas de registo civil</t>
  </si>
  <si>
    <t>04010500</t>
  </si>
  <si>
    <t>Taxas de registo comercial</t>
  </si>
  <si>
    <t>04010600</t>
  </si>
  <si>
    <t>Taxas florestais</t>
  </si>
  <si>
    <t>04010700</t>
  </si>
  <si>
    <t>Taxas vinícolas</t>
  </si>
  <si>
    <t>04010800</t>
  </si>
  <si>
    <t>Taxas moderadoras</t>
  </si>
  <si>
    <t>04010900</t>
  </si>
  <si>
    <t>Taxas sobre espetáculos e divertimentos</t>
  </si>
  <si>
    <t>04011000</t>
  </si>
  <si>
    <t>Taxas sobre energia</t>
  </si>
  <si>
    <t>04011100</t>
  </si>
  <si>
    <t>Taxas sobre geologia e minas</t>
  </si>
  <si>
    <t>04011200</t>
  </si>
  <si>
    <t>Taxas sobre comercialização e abate de gado</t>
  </si>
  <si>
    <t>04011300</t>
  </si>
  <si>
    <t>Taxas de portos</t>
  </si>
  <si>
    <t>04011400</t>
  </si>
  <si>
    <t>Taxas sobre operações de bolsa</t>
  </si>
  <si>
    <t>04011500</t>
  </si>
  <si>
    <t>Taxas sobre controlo metrológico e de qualidade</t>
  </si>
  <si>
    <t>04011600</t>
  </si>
  <si>
    <t>Taxas sobre fiscalização de atividades comerciais e industriais</t>
  </si>
  <si>
    <t>04011700</t>
  </si>
  <si>
    <t>Taxas sobre licenciamentos diversos concedidos a empresas</t>
  </si>
  <si>
    <t>04011800</t>
  </si>
  <si>
    <t>Taxas sobre o valor de adjudicação de obras públicas</t>
  </si>
  <si>
    <t>04011900</t>
  </si>
  <si>
    <t>Adicionais</t>
  </si>
  <si>
    <t>04012000</t>
  </si>
  <si>
    <t>Emolumentos consulares</t>
  </si>
  <si>
    <t>04012100</t>
  </si>
  <si>
    <t>Portagens</t>
  </si>
  <si>
    <t>04012200</t>
  </si>
  <si>
    <t>Propinas</t>
  </si>
  <si>
    <t>04012300</t>
  </si>
  <si>
    <t>Taxas específicas das autarquias locais</t>
  </si>
  <si>
    <t>04012400</t>
  </si>
  <si>
    <t>Taxas sobre embalagens não reutilizáveis</t>
  </si>
  <si>
    <t>04019900</t>
  </si>
  <si>
    <t>Taxas diversas</t>
  </si>
  <si>
    <t>04020000</t>
  </si>
  <si>
    <t>04020100</t>
  </si>
  <si>
    <t>Juros de mora</t>
  </si>
  <si>
    <t>04020200</t>
  </si>
  <si>
    <t>Juros compensatórios</t>
  </si>
  <si>
    <t>04020300</t>
  </si>
  <si>
    <t>Multas e coimas por infrações ao Código da Estrada e restante legislação</t>
  </si>
  <si>
    <t>04020400</t>
  </si>
  <si>
    <t>Coimas e penalizações por contraordenações</t>
  </si>
  <si>
    <t>04029900</t>
  </si>
  <si>
    <t xml:space="preserve">Multas e penalidades diversas </t>
  </si>
  <si>
    <t>05000000</t>
  </si>
  <si>
    <t>05010000</t>
  </si>
  <si>
    <t>Juros - Sociedades e quase-sociedades não financeiras:</t>
  </si>
  <si>
    <t>05010100</t>
  </si>
  <si>
    <t>Públicas</t>
  </si>
  <si>
    <t>05010200</t>
  </si>
  <si>
    <t>Privadas</t>
  </si>
  <si>
    <t>05020000</t>
  </si>
  <si>
    <t>05020100</t>
  </si>
  <si>
    <t>Bancos e outras instituições financeiras</t>
  </si>
  <si>
    <t>05020200</t>
  </si>
  <si>
    <t>Companhias de seguros e fundos de pensões</t>
  </si>
  <si>
    <t>05030000</t>
  </si>
  <si>
    <t>05030100</t>
  </si>
  <si>
    <t>Administração central - Estado</t>
  </si>
  <si>
    <t>05030300</t>
  </si>
  <si>
    <t>Administração regional</t>
  </si>
  <si>
    <t>05040000</t>
  </si>
  <si>
    <t>Juros - sem fins lucrativos:</t>
  </si>
  <si>
    <t>05040100</t>
  </si>
  <si>
    <t>Juros - sem fins lucrativos</t>
  </si>
  <si>
    <t>05050000</t>
  </si>
  <si>
    <t>05050100</t>
  </si>
  <si>
    <t>Juros - Famílias</t>
  </si>
  <si>
    <t>05070000</t>
  </si>
  <si>
    <t>Dividendos e participações nos lucros de sociedades e quase-sociedades  não financeiras:</t>
  </si>
  <si>
    <t>05070100</t>
  </si>
  <si>
    <t xml:space="preserve">  Dividendos e participações nos lucros de sociedades e quase-sociedades não financeiras</t>
  </si>
  <si>
    <t>05080000</t>
  </si>
  <si>
    <t>Dividendos e participações nos lucros de sociedades financeiras:</t>
  </si>
  <si>
    <t>05080100</t>
  </si>
  <si>
    <t xml:space="preserve"> Dividendos e participações nos lucros de sociedades financeiras</t>
  </si>
  <si>
    <t>05100000</t>
  </si>
  <si>
    <t>05100100</t>
  </si>
  <si>
    <t>Terrenos</t>
  </si>
  <si>
    <t>05100200</t>
  </si>
  <si>
    <t>Ativos no subsolo</t>
  </si>
  <si>
    <t>05100300</t>
  </si>
  <si>
    <t>Habitações</t>
  </si>
  <si>
    <t>05100400</t>
  </si>
  <si>
    <t xml:space="preserve">Edifícios </t>
  </si>
  <si>
    <t>05100500</t>
  </si>
  <si>
    <t>Bens de domínio público</t>
  </si>
  <si>
    <t>05109900</t>
  </si>
  <si>
    <t>Outros</t>
  </si>
  <si>
    <t>05110000</t>
  </si>
  <si>
    <t>Ativos Incorpóreos:</t>
  </si>
  <si>
    <t>05110100</t>
  </si>
  <si>
    <t>Ativos Incorpóreos</t>
  </si>
  <si>
    <t>06000000</t>
  </si>
  <si>
    <t>06010000</t>
  </si>
  <si>
    <t>Sociedades e quase-sociedades não financeiras:</t>
  </si>
  <si>
    <t>06010100</t>
  </si>
  <si>
    <t xml:space="preserve">Públicas </t>
  </si>
  <si>
    <t>06010200</t>
  </si>
  <si>
    <t>06030000</t>
  </si>
  <si>
    <t>06030100</t>
  </si>
  <si>
    <t xml:space="preserve">Estado </t>
  </si>
  <si>
    <t>06030700</t>
  </si>
  <si>
    <t xml:space="preserve">Serviços e fundos autónomos </t>
  </si>
  <si>
    <t>06050000</t>
  </si>
  <si>
    <t>Administração local:</t>
  </si>
  <si>
    <t>06050200</t>
  </si>
  <si>
    <t xml:space="preserve">Região Autónoma dos Açores </t>
  </si>
  <si>
    <t>06060000</t>
  </si>
  <si>
    <t>06060100</t>
  </si>
  <si>
    <t>Sistema de solidariedade e segurança social</t>
  </si>
  <si>
    <t>06060400</t>
  </si>
  <si>
    <t>Outras transferências</t>
  </si>
  <si>
    <t>06070000</t>
  </si>
  <si>
    <t>Instituições sem fins lucrativos:</t>
  </si>
  <si>
    <t>06070100</t>
  </si>
  <si>
    <t>Instituições sem fins lucrativos</t>
  </si>
  <si>
    <t>06090000</t>
  </si>
  <si>
    <t>Resto do mundo:</t>
  </si>
  <si>
    <t>06090100</t>
  </si>
  <si>
    <t>União Europeia - Instituições</t>
  </si>
  <si>
    <t>06090500</t>
  </si>
  <si>
    <t xml:space="preserve">Países terceiros e organizações internacionais </t>
  </si>
  <si>
    <t>07000000</t>
  </si>
  <si>
    <t>07010000</t>
  </si>
  <si>
    <t>07010100</t>
  </si>
  <si>
    <t>Material de escritório</t>
  </si>
  <si>
    <t>07010200</t>
  </si>
  <si>
    <t>Livros e documentação técnica</t>
  </si>
  <si>
    <t>07010300</t>
  </si>
  <si>
    <t>Publicação de impressos</t>
  </si>
  <si>
    <t>07010400</t>
  </si>
  <si>
    <t>Fardamentos e artigos pessoais</t>
  </si>
  <si>
    <t>07010500</t>
  </si>
  <si>
    <t>Bens inutilizados</t>
  </si>
  <si>
    <t>07010600</t>
  </si>
  <si>
    <t>Produtos agrícolas e pecuários</t>
  </si>
  <si>
    <t>07010700</t>
  </si>
  <si>
    <t>Produtos alimentares e bebidas</t>
  </si>
  <si>
    <t>07010800</t>
  </si>
  <si>
    <t>Mercadorias</t>
  </si>
  <si>
    <t>07010900</t>
  </si>
  <si>
    <t>Matérias de consumo</t>
  </si>
  <si>
    <t>07011000</t>
  </si>
  <si>
    <t>Desperdícios, resíduos e refugos</t>
  </si>
  <si>
    <t>07019900</t>
  </si>
  <si>
    <t xml:space="preserve">Outros </t>
  </si>
  <si>
    <t>07020000</t>
  </si>
  <si>
    <t>07020100</t>
  </si>
  <si>
    <t>Aluguer de espaços e equipamentos</t>
  </si>
  <si>
    <t>07020200</t>
  </si>
  <si>
    <t>Estudos, pareceres, projetos e consultadoria</t>
  </si>
  <si>
    <t>07020300</t>
  </si>
  <si>
    <t>Vistorias e ensaios</t>
  </si>
  <si>
    <t>07020400</t>
  </si>
  <si>
    <t>Serviços de laboratórios</t>
  </si>
  <si>
    <t>07020500</t>
  </si>
  <si>
    <t>Atividades de saúde</t>
  </si>
  <si>
    <t>07020600</t>
  </si>
  <si>
    <t>Reparações</t>
  </si>
  <si>
    <t>07020700</t>
  </si>
  <si>
    <t>Alimentação e Alojamento</t>
  </si>
  <si>
    <t>07020800</t>
  </si>
  <si>
    <t>Serviços sociais, recreativos, culturais e desporto</t>
  </si>
  <si>
    <t>07020900</t>
  </si>
  <si>
    <t>Serviços específicos das autarquias</t>
  </si>
  <si>
    <t>07029900</t>
  </si>
  <si>
    <t>07030000</t>
  </si>
  <si>
    <t>07030100</t>
  </si>
  <si>
    <t>07030200</t>
  </si>
  <si>
    <t>Edifícios</t>
  </si>
  <si>
    <t>07039900</t>
  </si>
  <si>
    <t>08000000</t>
  </si>
  <si>
    <t>08010000</t>
  </si>
  <si>
    <t>08010100</t>
  </si>
  <si>
    <t>Prémios, taxas por garantias de risco e diferenças de câmbio</t>
  </si>
  <si>
    <t>08010200</t>
  </si>
  <si>
    <t>Produtos da venda de valores desamoedados</t>
  </si>
  <si>
    <t>08010300</t>
  </si>
  <si>
    <t xml:space="preserve">Lucros de amoedação </t>
  </si>
  <si>
    <t>08019900</t>
  </si>
  <si>
    <t>Total das Receitas Correntes</t>
  </si>
  <si>
    <t>RECEITAS DE CAPITAL</t>
  </si>
  <si>
    <t>09000000</t>
  </si>
  <si>
    <t>09010000</t>
  </si>
  <si>
    <t>09010100</t>
  </si>
  <si>
    <t xml:space="preserve">Sociedades e quase-sociedades não financeiras </t>
  </si>
  <si>
    <t>09010200</t>
  </si>
  <si>
    <t xml:space="preserve">Sociedades  financeiras </t>
  </si>
  <si>
    <t>09010300</t>
  </si>
  <si>
    <t xml:space="preserve">Administração Pública - Administração central - Estado </t>
  </si>
  <si>
    <t>09010400</t>
  </si>
  <si>
    <t xml:space="preserve">Administração Pública -  Administração central - Serviços e fundos autónomos </t>
  </si>
  <si>
    <t>09010500</t>
  </si>
  <si>
    <t xml:space="preserve">Administração Pública - Administração regional </t>
  </si>
  <si>
    <t>09010600</t>
  </si>
  <si>
    <t xml:space="preserve">Administração Pública -  Administração local - Continente </t>
  </si>
  <si>
    <t>09010700</t>
  </si>
  <si>
    <t xml:space="preserve">Administração Pública -  Administração local - Regiões Autónomas </t>
  </si>
  <si>
    <t>09010800</t>
  </si>
  <si>
    <t xml:space="preserve">Administração Pública - Segurança social </t>
  </si>
  <si>
    <t>09010900</t>
  </si>
  <si>
    <t xml:space="preserve">Instituições sem fins lucrativos </t>
  </si>
  <si>
    <t>09011000</t>
  </si>
  <si>
    <t xml:space="preserve">Famílias </t>
  </si>
  <si>
    <t>09011100</t>
  </si>
  <si>
    <t xml:space="preserve">Resto do mundo - União Europeia </t>
  </si>
  <si>
    <t>09011200</t>
  </si>
  <si>
    <t xml:space="preserve">Resto do mundo - Países terceiros e organizações internacionais </t>
  </si>
  <si>
    <t>09020000</t>
  </si>
  <si>
    <t>09020100</t>
  </si>
  <si>
    <t>09020200</t>
  </si>
  <si>
    <t>09020300</t>
  </si>
  <si>
    <t>09020400</t>
  </si>
  <si>
    <t>09020500</t>
  </si>
  <si>
    <t>09020600</t>
  </si>
  <si>
    <t>09020700</t>
  </si>
  <si>
    <t>09020800</t>
  </si>
  <si>
    <t>09020900</t>
  </si>
  <si>
    <t>09021000</t>
  </si>
  <si>
    <t>09021100</t>
  </si>
  <si>
    <t>09021200</t>
  </si>
  <si>
    <t>09030000</t>
  </si>
  <si>
    <t>09030100</t>
  </si>
  <si>
    <t>09030200</t>
  </si>
  <si>
    <t>09030300</t>
  </si>
  <si>
    <t>09030400</t>
  </si>
  <si>
    <t>09030500</t>
  </si>
  <si>
    <t>09030600</t>
  </si>
  <si>
    <t>09030700</t>
  </si>
  <si>
    <t>09030800</t>
  </si>
  <si>
    <t>09030900</t>
  </si>
  <si>
    <t>09031000</t>
  </si>
  <si>
    <t>09031100</t>
  </si>
  <si>
    <t>09031200</t>
  </si>
  <si>
    <t>09040000</t>
  </si>
  <si>
    <t>09040100</t>
  </si>
  <si>
    <t>09040200</t>
  </si>
  <si>
    <t>09040300</t>
  </si>
  <si>
    <t>09040400</t>
  </si>
  <si>
    <t>09040500</t>
  </si>
  <si>
    <t>09040600</t>
  </si>
  <si>
    <t>09040800</t>
  </si>
  <si>
    <t>09040900</t>
  </si>
  <si>
    <t>09041000</t>
  </si>
  <si>
    <t>09041100</t>
  </si>
  <si>
    <t>09041200</t>
  </si>
  <si>
    <t>10000000</t>
  </si>
  <si>
    <t>10010000</t>
  </si>
  <si>
    <t>10010100</t>
  </si>
  <si>
    <t>10010200</t>
  </si>
  <si>
    <t xml:space="preserve">Privadas </t>
  </si>
  <si>
    <t>10030000</t>
  </si>
  <si>
    <t>10030100</t>
  </si>
  <si>
    <t>10030800</t>
  </si>
  <si>
    <t>10040000</t>
  </si>
  <si>
    <t>10040100</t>
  </si>
  <si>
    <t>10090000</t>
  </si>
  <si>
    <t>10090100</t>
  </si>
  <si>
    <t xml:space="preserve">União Europeia - Instituições </t>
  </si>
  <si>
    <t>10090300</t>
  </si>
  <si>
    <t xml:space="preserve">União Europeia - Países-Membros </t>
  </si>
  <si>
    <t>10090400</t>
  </si>
  <si>
    <t>11000000</t>
  </si>
  <si>
    <t>11050000</t>
  </si>
  <si>
    <t>11050100</t>
  </si>
  <si>
    <t>11050900</t>
  </si>
  <si>
    <t>11051000</t>
  </si>
  <si>
    <t>11060000</t>
  </si>
  <si>
    <t>Empréstimos a médio e longo prazos:</t>
  </si>
  <si>
    <t>11060100</t>
  </si>
  <si>
    <t>11060900</t>
  </si>
  <si>
    <t>11061000</t>
  </si>
  <si>
    <t>11070000</t>
  </si>
  <si>
    <t>11070100</t>
  </si>
  <si>
    <t xml:space="preserve"> Recuperação de créditos garantidos</t>
  </si>
  <si>
    <t>11100000</t>
  </si>
  <si>
    <t>11109900</t>
  </si>
  <si>
    <t>12000000</t>
  </si>
  <si>
    <t>12050000</t>
  </si>
  <si>
    <t>12050300</t>
  </si>
  <si>
    <t>12051100</t>
  </si>
  <si>
    <t>12051200</t>
  </si>
  <si>
    <t>12060000</t>
  </si>
  <si>
    <t>12060200</t>
  </si>
  <si>
    <t>12060300</t>
  </si>
  <si>
    <t>12061100</t>
  </si>
  <si>
    <t>12061200</t>
  </si>
  <si>
    <t>13000000</t>
  </si>
  <si>
    <t>13010000</t>
  </si>
  <si>
    <t>13010100</t>
  </si>
  <si>
    <t>Indemnizações</t>
  </si>
  <si>
    <t>13010200</t>
  </si>
  <si>
    <t>Ativos incorpóreos</t>
  </si>
  <si>
    <t>13019900</t>
  </si>
  <si>
    <t>15000000</t>
  </si>
  <si>
    <t>15010000</t>
  </si>
  <si>
    <t>15010100</t>
  </si>
  <si>
    <t xml:space="preserve">Reposições não abatidas nos pagamentos </t>
  </si>
  <si>
    <t>16000000</t>
  </si>
  <si>
    <t>Saldo da gerência anterior:</t>
  </si>
  <si>
    <t>16010000</t>
  </si>
  <si>
    <t>Saldo orçamental:</t>
  </si>
  <si>
    <t>16010400</t>
  </si>
  <si>
    <t>Na posse do Tesouro</t>
  </si>
  <si>
    <t>17000000</t>
  </si>
  <si>
    <t>Operações extraorçamentais:</t>
  </si>
  <si>
    <t>17010000</t>
  </si>
  <si>
    <t>Operações de Tesouraria-Retenção de Receita do Estado:</t>
  </si>
  <si>
    <t>17020000</t>
  </si>
  <si>
    <t>Outras Operações de Tesouraria:</t>
  </si>
  <si>
    <t>Ex-Saudaçor</t>
  </si>
  <si>
    <t>17010200</t>
  </si>
  <si>
    <t>17010400</t>
  </si>
  <si>
    <t>17010600</t>
  </si>
  <si>
    <t>17019800</t>
  </si>
  <si>
    <t>17020900</t>
  </si>
  <si>
    <t>17021300</t>
  </si>
  <si>
    <t>17021400</t>
  </si>
  <si>
    <t>17021500</t>
  </si>
  <si>
    <t>17021600</t>
  </si>
  <si>
    <t>17021700</t>
  </si>
  <si>
    <t>17022000</t>
  </si>
  <si>
    <t>17022100</t>
  </si>
  <si>
    <t>17022300</t>
  </si>
  <si>
    <t>17022500</t>
  </si>
  <si>
    <t>17022600</t>
  </si>
  <si>
    <t>17022800</t>
  </si>
  <si>
    <t>17022900</t>
  </si>
  <si>
    <t>17023100</t>
  </si>
  <si>
    <t>17023500</t>
  </si>
  <si>
    <t>17023600</t>
  </si>
  <si>
    <t>17023700</t>
  </si>
  <si>
    <t>17023800</t>
  </si>
  <si>
    <t>17023900</t>
  </si>
  <si>
    <t>17024000</t>
  </si>
  <si>
    <t>17024100</t>
  </si>
  <si>
    <t>17024200</t>
  </si>
  <si>
    <t>17024500</t>
  </si>
  <si>
    <t>17027700</t>
  </si>
  <si>
    <t>17028100</t>
  </si>
  <si>
    <t>17028600</t>
  </si>
  <si>
    <t>17029700</t>
  </si>
  <si>
    <t>17029800</t>
  </si>
  <si>
    <t>17029900</t>
  </si>
  <si>
    <t>CF da A000 (2020)</t>
  </si>
  <si>
    <t>Cod.</t>
  </si>
  <si>
    <t>CF</t>
  </si>
  <si>
    <t>A000001</t>
  </si>
  <si>
    <t>A000931</t>
  </si>
  <si>
    <t>A001-DROT</t>
  </si>
  <si>
    <t>A000932</t>
  </si>
  <si>
    <t>A002-DRFPE</t>
  </si>
  <si>
    <t>A000933</t>
  </si>
  <si>
    <t>A003-SREA</t>
  </si>
  <si>
    <t>A000934</t>
  </si>
  <si>
    <t>A004-GSRTT</t>
  </si>
  <si>
    <t>A000935</t>
  </si>
  <si>
    <t>A005-DROPTC</t>
  </si>
  <si>
    <t>A000936</t>
  </si>
  <si>
    <t>A006-GSRS</t>
  </si>
  <si>
    <t>A000937</t>
  </si>
  <si>
    <t>A007-DRS</t>
  </si>
  <si>
    <t>A000938</t>
  </si>
  <si>
    <t>A010-GVPGECE</t>
  </si>
  <si>
    <t>A000939</t>
  </si>
  <si>
    <t>A011-DROAP</t>
  </si>
  <si>
    <t>A000940</t>
  </si>
  <si>
    <t>A012-DREQP</t>
  </si>
  <si>
    <t>A000941</t>
  </si>
  <si>
    <t>A014-GSRSS</t>
  </si>
  <si>
    <t>A000942</t>
  </si>
  <si>
    <t>A015-DRSS</t>
  </si>
  <si>
    <t>A000943</t>
  </si>
  <si>
    <t>A016-DRH</t>
  </si>
  <si>
    <t>A000944</t>
  </si>
  <si>
    <t>A017-DRTransp</t>
  </si>
  <si>
    <t>A000945</t>
  </si>
  <si>
    <t>A018-DREnergia</t>
  </si>
  <si>
    <t>A000946</t>
  </si>
  <si>
    <t>A019-DRTurismo</t>
  </si>
  <si>
    <t>A000947</t>
  </si>
  <si>
    <t>A020-DRAIC</t>
  </si>
  <si>
    <t>A000948</t>
  </si>
  <si>
    <t>A021-SGP</t>
  </si>
  <si>
    <t>A000949</t>
  </si>
  <si>
    <t>A023-DRComunidades</t>
  </si>
  <si>
    <t>A000950</t>
  </si>
  <si>
    <t>A024-GSRRN</t>
  </si>
  <si>
    <t>A000951</t>
  </si>
  <si>
    <t>A025-DRADR</t>
  </si>
  <si>
    <t>A000952</t>
  </si>
  <si>
    <t>A026-DRP</t>
  </si>
  <si>
    <t>A000953</t>
  </si>
  <si>
    <t>A027-DRA</t>
  </si>
  <si>
    <t>A000954</t>
  </si>
  <si>
    <t>A028-DRAM</t>
  </si>
  <si>
    <t>A000955</t>
  </si>
  <si>
    <t>A029-DRRF</t>
  </si>
  <si>
    <t>A000956</t>
  </si>
  <si>
    <t>A030-GSRECC</t>
  </si>
  <si>
    <t>A000957</t>
  </si>
  <si>
    <t>A031-DRCultura</t>
  </si>
  <si>
    <t>A000958</t>
  </si>
  <si>
    <t>A032-DRE</t>
  </si>
  <si>
    <t>A000959</t>
  </si>
  <si>
    <t>A033-DRJ</t>
  </si>
  <si>
    <t>A000960</t>
  </si>
  <si>
    <t>A034-DRD</t>
  </si>
  <si>
    <t>A000961</t>
  </si>
  <si>
    <t>A037-GSRMCT</t>
  </si>
  <si>
    <t>A000962</t>
  </si>
  <si>
    <t>A038-DRCT</t>
  </si>
  <si>
    <t>A000963</t>
  </si>
  <si>
    <t>A039-DRAg</t>
  </si>
  <si>
    <t>A000964</t>
  </si>
  <si>
    <t>A040-GSREAT</t>
  </si>
  <si>
    <t>A000965</t>
  </si>
  <si>
    <t>A041-DRPCD</t>
  </si>
  <si>
    <t>A000998</t>
  </si>
  <si>
    <t>RAA-SFA</t>
  </si>
  <si>
    <t>A000999</t>
  </si>
  <si>
    <t>RAA-OUTROS</t>
  </si>
  <si>
    <t>A000-RAA</t>
  </si>
  <si>
    <t>Alterar a data da guia:</t>
  </si>
  <si>
    <t>Alterar o Ano Económico:</t>
  </si>
  <si>
    <t>Versão 4 - 10/02/2020</t>
  </si>
  <si>
    <t>Reembolsos de Fundos Comunitários</t>
  </si>
  <si>
    <t>17024600</t>
  </si>
  <si>
    <t>9040700</t>
  </si>
  <si>
    <t>12050200</t>
  </si>
  <si>
    <t>IF (GeRFiP)</t>
  </si>
  <si>
    <t>Cl. Ec. ORAA</t>
  </si>
  <si>
    <t>GRUPO</t>
  </si>
  <si>
    <t>ARTIGO</t>
  </si>
  <si>
    <t>CAPÍTULO</t>
  </si>
  <si>
    <t>Importância
Euros</t>
  </si>
  <si>
    <t>(a) Numeração especial/sequencial do organismo.         (b) Código e designação do Departamento (ex: 02 - Presidência do Governo).</t>
  </si>
  <si>
    <t>Local</t>
  </si>
  <si>
    <t>Escola Básica e Secundária da Calheta</t>
  </si>
  <si>
    <t>Escola Básica e Secundária da Graciosa</t>
  </si>
  <si>
    <t>Escola Básica e Secundária da Madalena</t>
  </si>
  <si>
    <t>Escola Básica e Secundária da Povoação</t>
  </si>
  <si>
    <t>Escola Básica e Secundária das Flores</t>
  </si>
  <si>
    <t>Escola Básica e Secundária das Lajes do Pico</t>
  </si>
  <si>
    <t xml:space="preserve">Escola Básica e Secundária de de Santa Maria </t>
  </si>
  <si>
    <t>Escola Básica e Secundária de São Roque do Pico</t>
  </si>
  <si>
    <t>Escola Básica e Secundária de Velas</t>
  </si>
  <si>
    <t>Escola Básica e Secundária de Vila Franca do Campo</t>
  </si>
  <si>
    <t>Escola Básica e Secundária do Nordeste</t>
  </si>
  <si>
    <t>Escola Básica e Secundária Mouzinho da Silveira</t>
  </si>
  <si>
    <t>Escola Básica e Secundária Tomás de Borba</t>
  </si>
  <si>
    <t>Escola Básica Integrada Canto da Maia</t>
  </si>
  <si>
    <t>Escola Básica Integrada da Horta</t>
  </si>
  <si>
    <t>Escola Básica Integrada da Maia</t>
  </si>
  <si>
    <t>Escola Básica Integrada da Praia da Vitória</t>
  </si>
  <si>
    <t>Escola Básica Integrada da Vila de Capelas</t>
  </si>
  <si>
    <t>Escola Básica Integrada da Vila do Topo</t>
  </si>
  <si>
    <t>Escola Básica Integrada de Água de Pau</t>
  </si>
  <si>
    <t>Escola Básica Integrada de Angra do Heroísmo</t>
  </si>
  <si>
    <t>Escola Básica Integrada de Arrifes</t>
  </si>
  <si>
    <t>Escola Básica Integrada de Ginetes</t>
  </si>
  <si>
    <t>Escola Básica Integrada de Lagoa</t>
  </si>
  <si>
    <t>Escola Básica Integrada de Ponta Garça</t>
  </si>
  <si>
    <t>Escola Básica Integrada de Rabo de Peixe</t>
  </si>
  <si>
    <t>Escola Básica Integrada de Ribeira Grande</t>
  </si>
  <si>
    <t>Escola Básica Integrada dos Biscoitos</t>
  </si>
  <si>
    <t>Escola Básica Integrada Francisco Ferreira Drummond</t>
  </si>
  <si>
    <t>Escola Básica Integrada Roberto Ivens</t>
  </si>
  <si>
    <t>Escola Secundária Antero Quental</t>
  </si>
  <si>
    <t>Escola Secundária da Ribeira Grande</t>
  </si>
  <si>
    <t>Escola Secundária das Laranjeiras</t>
  </si>
  <si>
    <t>Escola Secundária de Lagoa</t>
  </si>
  <si>
    <t>Escola Secundária Domingos Rebelo</t>
  </si>
  <si>
    <t>Escola Secundária Jerónimo Emiliano de Andrade</t>
  </si>
  <si>
    <t>Escola Secundária Manuel de Arriaga</t>
  </si>
  <si>
    <t>Escola Secundária Vitorino Nemésio</t>
  </si>
  <si>
    <t>Conservatório Regional de Ponta Delgada</t>
  </si>
  <si>
    <t>Secretaria-Geral da Presidência do Governo Regional dos Açores</t>
  </si>
  <si>
    <r>
      <rPr>
        <sz val="9"/>
        <rFont val="Arial"/>
        <family val="2"/>
      </rPr>
      <t>formato:</t>
    </r>
    <r>
      <rPr>
        <i/>
        <sz val="9"/>
        <rFont val="Arial"/>
        <family val="2"/>
      </rPr>
      <t xml:space="preserve"> dd/mm/aaaa</t>
    </r>
  </si>
  <si>
    <r>
      <rPr>
        <sz val="9"/>
        <rFont val="Arial"/>
        <family val="2"/>
      </rPr>
      <t>formato:</t>
    </r>
    <r>
      <rPr>
        <i/>
        <sz val="9"/>
        <rFont val="Arial"/>
        <family val="2"/>
      </rPr>
      <t xml:space="preserve"> aaaa</t>
    </r>
  </si>
  <si>
    <t>O/A Tesoureiro(a)</t>
  </si>
  <si>
    <t>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</si>
</sst>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"/>
    <numFmt numFmtId="165" formatCode="000000"/>
    <numFmt numFmtId="166" formatCode="#,##0.00;[Red]#,##0.00"/>
    <numFmt numFmtId="167" formatCode="#,##0.00\ [$€-1];[Red]#,##0.00\ [$€-1]"/>
    <numFmt numFmtId="168" formatCode="[$-816]d\ &quot;de&quot;\ mmmm\ &quot;de&quot;\ yyyy;@"/>
    <numFmt numFmtId="169" formatCode="[$-F800]dddd\,\ mmmm\ dd\,\ yyyy"/>
  </numFmts>
  <fonts count="26" x14ac:knownFonts="1"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3.5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.5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indexed="81"/>
      <name val="Tahoma"/>
      <charset val="1"/>
    </font>
    <font>
      <b/>
      <sz val="9"/>
      <name val="Arial"/>
      <family val="2"/>
    </font>
    <font>
      <sz val="9"/>
      <name val="Arial"/>
      <family val="2"/>
    </font>
    <font>
      <sz val="8"/>
      <color rgb="FF000000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3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6" fontId="3" fillId="2" borderId="6" xfId="0" applyNumberFormat="1" applyFont="1" applyFill="1" applyBorder="1" applyProtection="1">
      <protection locked="0"/>
    </xf>
    <xf numFmtId="0" fontId="1" fillId="0" borderId="0" xfId="0" applyNumberFormat="1" applyFont="1"/>
    <xf numFmtId="0" fontId="1" fillId="0" borderId="0" xfId="0" applyFont="1"/>
    <xf numFmtId="0" fontId="5" fillId="0" borderId="0" xfId="0" applyFont="1" applyProtection="1"/>
    <xf numFmtId="0" fontId="5" fillId="0" borderId="0" xfId="0" applyFont="1" applyProtection="1">
      <protection hidden="1"/>
    </xf>
    <xf numFmtId="4" fontId="5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</xf>
    <xf numFmtId="164" fontId="12" fillId="0" borderId="4" xfId="0" applyNumberFormat="1" applyFont="1" applyBorder="1" applyAlignment="1" applyProtection="1">
      <alignment horizontal="center"/>
      <protection locked="0"/>
    </xf>
    <xf numFmtId="0" fontId="12" fillId="0" borderId="1" xfId="0" applyNumberFormat="1" applyFont="1" applyBorder="1" applyProtection="1">
      <protection hidden="1"/>
    </xf>
    <xf numFmtId="164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Protection="1"/>
    <xf numFmtId="164" fontId="12" fillId="0" borderId="2" xfId="0" applyNumberFormat="1" applyFont="1" applyBorder="1" applyAlignment="1" applyProtection="1">
      <alignment horizontal="center"/>
      <protection locked="0"/>
    </xf>
    <xf numFmtId="0" fontId="12" fillId="0" borderId="2" xfId="0" applyNumberFormat="1" applyFont="1" applyBorder="1" applyProtection="1">
      <protection hidden="1"/>
    </xf>
    <xf numFmtId="164" fontId="12" fillId="0" borderId="5" xfId="0" applyNumberFormat="1" applyFont="1" applyBorder="1" applyAlignment="1" applyProtection="1">
      <alignment horizontal="center"/>
      <protection locked="0"/>
    </xf>
    <xf numFmtId="164" fontId="12" fillId="0" borderId="3" xfId="0" applyNumberFormat="1" applyFont="1" applyBorder="1" applyAlignment="1" applyProtection="1">
      <alignment horizontal="center"/>
      <protection locked="0"/>
    </xf>
    <xf numFmtId="0" fontId="12" fillId="0" borderId="3" xfId="0" applyNumberFormat="1" applyFont="1" applyBorder="1" applyProtection="1">
      <protection hidden="1"/>
    </xf>
    <xf numFmtId="0" fontId="5" fillId="0" borderId="16" xfId="0" applyNumberFormat="1" applyFont="1" applyBorder="1" applyProtection="1"/>
    <xf numFmtId="0" fontId="5" fillId="0" borderId="7" xfId="0" applyNumberFormat="1" applyFont="1" applyBorder="1" applyProtection="1"/>
    <xf numFmtId="166" fontId="5" fillId="0" borderId="0" xfId="0" applyNumberFormat="1" applyFont="1" applyAlignment="1" applyProtection="1">
      <alignment horizontal="center"/>
    </xf>
    <xf numFmtId="0" fontId="13" fillId="0" borderId="8" xfId="0" applyNumberFormat="1" applyFont="1" applyBorder="1" applyProtection="1"/>
    <xf numFmtId="0" fontId="14" fillId="0" borderId="8" xfId="0" applyNumberFormat="1" applyFont="1" applyBorder="1" applyAlignment="1" applyProtection="1">
      <alignment horizontal="right"/>
    </xf>
    <xf numFmtId="0" fontId="13" fillId="0" borderId="0" xfId="0" applyNumberFormat="1" applyFont="1" applyAlignment="1" applyProtection="1">
      <alignment horizontal="center"/>
    </xf>
    <xf numFmtId="0" fontId="13" fillId="0" borderId="0" xfId="0" applyNumberFormat="1" applyFont="1" applyProtection="1"/>
    <xf numFmtId="0" fontId="13" fillId="0" borderId="0" xfId="0" applyFont="1" applyProtection="1"/>
    <xf numFmtId="0" fontId="13" fillId="0" borderId="0" xfId="0" applyNumberFormat="1" applyFont="1" applyBorder="1" applyProtection="1"/>
    <xf numFmtId="0" fontId="5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NumberFormat="1" applyFont="1" applyBorder="1" applyAlignment="1" applyProtection="1">
      <alignment horizontal="center"/>
    </xf>
    <xf numFmtId="0" fontId="5" fillId="0" borderId="0" xfId="0" applyNumberFormat="1" applyFont="1" applyAlignment="1" applyProtection="1">
      <alignment horizontal="left"/>
    </xf>
    <xf numFmtId="0" fontId="5" fillId="0" borderId="0" xfId="0" applyFont="1" applyBorder="1" applyProtection="1"/>
    <xf numFmtId="4" fontId="5" fillId="0" borderId="0" xfId="0" applyNumberFormat="1" applyFont="1" applyBorder="1" applyProtection="1"/>
    <xf numFmtId="0" fontId="5" fillId="0" borderId="17" xfId="0" applyFont="1" applyBorder="1" applyProtection="1"/>
    <xf numFmtId="4" fontId="5" fillId="0" borderId="17" xfId="0" applyNumberFormat="1" applyFont="1" applyBorder="1" applyProtection="1"/>
    <xf numFmtId="49" fontId="5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0" borderId="3" xfId="0" applyNumberFormat="1" applyFont="1" applyBorder="1" applyAlignment="1" applyProtection="1">
      <alignment horizontal="center"/>
    </xf>
    <xf numFmtId="0" fontId="16" fillId="0" borderId="0" xfId="0" applyFont="1" applyProtection="1"/>
    <xf numFmtId="0" fontId="7" fillId="0" borderId="0" xfId="0" applyFont="1" applyAlignment="1" applyProtection="1">
      <alignment horizontal="center" vertical="center"/>
      <protection hidden="1"/>
    </xf>
    <xf numFmtId="164" fontId="12" fillId="0" borderId="4" xfId="0" applyNumberFormat="1" applyFont="1" applyBorder="1" applyAlignment="1" applyProtection="1">
      <alignment horizontal="center"/>
    </xf>
    <xf numFmtId="0" fontId="9" fillId="0" borderId="7" xfId="0" applyNumberFormat="1" applyFont="1" applyBorder="1" applyAlignment="1" applyProtection="1">
      <alignment horizontal="right"/>
      <protection hidden="1"/>
    </xf>
    <xf numFmtId="14" fontId="0" fillId="0" borderId="0" xfId="0" applyNumberFormat="1" applyAlignment="1">
      <alignment horizontal="left"/>
    </xf>
    <xf numFmtId="0" fontId="5" fillId="0" borderId="0" xfId="0" applyFont="1" applyAlignment="1" applyProtection="1">
      <alignment vertical="center"/>
      <protection hidden="1"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hidden="1"/>
    </xf>
    <xf numFmtId="0" fontId="0" fillId="4" borderId="0" xfId="0" applyFill="1"/>
    <xf numFmtId="166" fontId="5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Protection="1"/>
    <xf numFmtId="3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/>
      <protection hidden="1"/>
    </xf>
    <xf numFmtId="22" fontId="5" fillId="0" borderId="0" xfId="0" applyNumberFormat="1" applyFont="1" applyProtection="1"/>
    <xf numFmtId="169" fontId="5" fillId="0" borderId="0" xfId="0" applyNumberFormat="1" applyFont="1" applyProtection="1"/>
    <xf numFmtId="0" fontId="6" fillId="0" borderId="13" xfId="0" applyNumberFormat="1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/>
    </xf>
    <xf numFmtId="0" fontId="0" fillId="6" borderId="0" xfId="0" applyFill="1" applyBorder="1" applyAlignment="1" applyProtection="1">
      <alignment vertical="center"/>
    </xf>
    <xf numFmtId="0" fontId="1" fillId="7" borderId="6" xfId="0" quotePrefix="1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vertical="center" wrapText="1"/>
    </xf>
    <xf numFmtId="0" fontId="0" fillId="7" borderId="0" xfId="0" applyFill="1" applyAlignment="1" applyProtection="1">
      <alignment vertical="center" wrapText="1"/>
    </xf>
    <xf numFmtId="0" fontId="1" fillId="3" borderId="0" xfId="0" applyFont="1" applyFill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6" borderId="22" xfId="0" applyFill="1" applyBorder="1" applyAlignment="1" applyProtection="1">
      <alignment vertical="center" wrapText="1"/>
    </xf>
    <xf numFmtId="0" fontId="0" fillId="6" borderId="20" xfId="0" applyFill="1" applyBorder="1" applyAlignment="1" applyProtection="1">
      <alignment vertical="center" wrapText="1"/>
    </xf>
    <xf numFmtId="0" fontId="0" fillId="6" borderId="23" xfId="0" applyFill="1" applyBorder="1" applyAlignment="1" applyProtection="1">
      <alignment vertical="center" wrapText="1"/>
    </xf>
    <xf numFmtId="0" fontId="0" fillId="8" borderId="22" xfId="0" applyFill="1" applyBorder="1" applyAlignment="1" applyProtection="1">
      <alignment vertical="center" wrapText="1"/>
    </xf>
    <xf numFmtId="0" fontId="0" fillId="8" borderId="20" xfId="0" applyFill="1" applyBorder="1" applyAlignment="1" applyProtection="1">
      <alignment vertical="center" wrapText="1"/>
    </xf>
    <xf numFmtId="0" fontId="0" fillId="8" borderId="23" xfId="0" applyFill="1" applyBorder="1" applyAlignment="1" applyProtection="1">
      <alignment vertical="center" wrapText="1"/>
    </xf>
    <xf numFmtId="0" fontId="0" fillId="7" borderId="0" xfId="0" applyFill="1" applyBorder="1" applyAlignment="1" applyProtection="1">
      <alignment vertical="center" wrapText="1"/>
    </xf>
    <xf numFmtId="0" fontId="0" fillId="6" borderId="24" xfId="0" applyFill="1" applyBorder="1" applyAlignment="1" applyProtection="1">
      <alignment vertical="center" wrapText="1"/>
    </xf>
    <xf numFmtId="0" fontId="0" fillId="6" borderId="0" xfId="0" applyFill="1" applyBorder="1" applyAlignment="1" applyProtection="1">
      <alignment vertical="center" wrapText="1"/>
    </xf>
    <xf numFmtId="0" fontId="0" fillId="6" borderId="25" xfId="0" applyFill="1" applyBorder="1" applyAlignment="1" applyProtection="1">
      <alignment vertical="center" wrapText="1"/>
    </xf>
    <xf numFmtId="0" fontId="0" fillId="8" borderId="24" xfId="0" applyFill="1" applyBorder="1" applyAlignment="1" applyProtection="1">
      <alignment vertical="center" wrapText="1"/>
    </xf>
    <xf numFmtId="0" fontId="18" fillId="9" borderId="6" xfId="0" applyFont="1" applyFill="1" applyBorder="1" applyAlignment="1" applyProtection="1">
      <alignment horizontal="center" vertical="center" wrapText="1"/>
    </xf>
    <xf numFmtId="0" fontId="0" fillId="8" borderId="0" xfId="0" applyFill="1" applyBorder="1" applyAlignment="1" applyProtection="1">
      <alignment vertical="center" wrapText="1"/>
    </xf>
    <xf numFmtId="0" fontId="0" fillId="8" borderId="25" xfId="0" applyFill="1" applyBorder="1" applyAlignment="1" applyProtection="1">
      <alignment vertical="center" wrapText="1"/>
    </xf>
    <xf numFmtId="0" fontId="0" fillId="6" borderId="26" xfId="0" applyFill="1" applyBorder="1" applyAlignment="1" applyProtection="1">
      <alignment vertical="center" wrapText="1"/>
    </xf>
    <xf numFmtId="0" fontId="0" fillId="6" borderId="17" xfId="0" applyFill="1" applyBorder="1" applyAlignment="1" applyProtection="1">
      <alignment vertical="center" wrapText="1"/>
    </xf>
    <xf numFmtId="0" fontId="0" fillId="6" borderId="27" xfId="0" applyFill="1" applyBorder="1" applyAlignment="1" applyProtection="1">
      <alignment vertical="center" wrapText="1"/>
    </xf>
    <xf numFmtId="0" fontId="0" fillId="11" borderId="0" xfId="0" applyFill="1" applyAlignment="1" applyProtection="1">
      <alignment vertical="center" wrapText="1"/>
      <protection locked="0"/>
    </xf>
    <xf numFmtId="0" fontId="1" fillId="7" borderId="6" xfId="0" quotePrefix="1" applyFont="1" applyFill="1" applyBorder="1" applyAlignment="1" applyProtection="1">
      <alignment vertical="center" wrapText="1"/>
    </xf>
    <xf numFmtId="0" fontId="0" fillId="7" borderId="6" xfId="0" applyFill="1" applyBorder="1" applyAlignment="1" applyProtection="1">
      <alignment horizontal="center" vertical="center" wrapText="1"/>
    </xf>
    <xf numFmtId="0" fontId="1" fillId="7" borderId="6" xfId="0" applyNumberFormat="1" applyFont="1" applyFill="1" applyBorder="1" applyAlignment="1" applyProtection="1">
      <alignment horizontal="center" vertical="center" wrapText="1"/>
    </xf>
    <xf numFmtId="49" fontId="0" fillId="7" borderId="6" xfId="0" applyNumberFormat="1" applyFill="1" applyBorder="1" applyAlignment="1" applyProtection="1">
      <alignment horizontal="center" vertical="center" wrapText="1"/>
    </xf>
    <xf numFmtId="0" fontId="1" fillId="7" borderId="6" xfId="0" applyFont="1" applyFill="1" applyBorder="1" applyAlignment="1" applyProtection="1">
      <alignment vertical="center" wrapText="1"/>
    </xf>
    <xf numFmtId="49" fontId="1" fillId="7" borderId="6" xfId="0" applyNumberFormat="1" applyFont="1" applyFill="1" applyBorder="1" applyAlignment="1" applyProtection="1">
      <alignment horizontal="center" vertical="center" wrapText="1"/>
    </xf>
    <xf numFmtId="0" fontId="19" fillId="6" borderId="20" xfId="0" applyFont="1" applyFill="1" applyBorder="1" applyAlignment="1" applyProtection="1">
      <alignment vertical="center" wrapText="1"/>
    </xf>
    <xf numFmtId="168" fontId="1" fillId="3" borderId="0" xfId="0" applyNumberFormat="1" applyFont="1" applyFill="1" applyBorder="1" applyAlignment="1" applyProtection="1">
      <alignment vertical="center" wrapText="1"/>
    </xf>
    <xf numFmtId="168" fontId="0" fillId="6" borderId="25" xfId="0" applyNumberFormat="1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 wrapText="1"/>
    </xf>
    <xf numFmtId="0" fontId="0" fillId="3" borderId="0" xfId="0" applyNumberFormat="1" applyFill="1" applyBorder="1" applyAlignment="1" applyProtection="1">
      <alignment vertical="center" wrapText="1"/>
    </xf>
    <xf numFmtId="0" fontId="1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NumberFormat="1" applyFill="1" applyBorder="1" applyAlignment="1" applyProtection="1">
      <alignment vertical="center" wrapText="1"/>
    </xf>
    <xf numFmtId="0" fontId="0" fillId="5" borderId="22" xfId="0" applyFill="1" applyBorder="1" applyAlignment="1" applyProtection="1">
      <alignment vertical="center" wrapText="1"/>
    </xf>
    <xf numFmtId="0" fontId="0" fillId="5" borderId="20" xfId="0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vertical="center" wrapText="1"/>
    </xf>
    <xf numFmtId="0" fontId="0" fillId="5" borderId="24" xfId="0" applyFill="1" applyBorder="1" applyAlignment="1" applyProtection="1">
      <alignment vertical="center" wrapText="1"/>
    </xf>
    <xf numFmtId="0" fontId="18" fillId="10" borderId="6" xfId="0" applyFont="1" applyFill="1" applyBorder="1" applyAlignment="1" applyProtection="1">
      <alignment horizontal="center" vertical="center" wrapText="1"/>
    </xf>
    <xf numFmtId="0" fontId="0" fillId="5" borderId="25" xfId="0" applyFill="1" applyBorder="1" applyAlignment="1" applyProtection="1">
      <alignment vertical="center" wrapText="1"/>
    </xf>
    <xf numFmtId="0" fontId="0" fillId="3" borderId="6" xfId="0" applyFill="1" applyBorder="1" applyAlignment="1" applyProtection="1">
      <alignment vertical="center" wrapText="1"/>
    </xf>
    <xf numFmtId="0" fontId="0" fillId="13" borderId="22" xfId="0" applyFill="1" applyBorder="1" applyAlignment="1" applyProtection="1">
      <alignment vertical="center" wrapText="1"/>
    </xf>
    <xf numFmtId="0" fontId="0" fillId="13" borderId="20" xfId="0" applyFill="1" applyBorder="1" applyAlignment="1" applyProtection="1">
      <alignment vertical="center" wrapText="1"/>
    </xf>
    <xf numFmtId="0" fontId="0" fillId="13" borderId="23" xfId="0" applyFill="1" applyBorder="1" applyAlignment="1" applyProtection="1">
      <alignment vertical="center" wrapText="1"/>
    </xf>
    <xf numFmtId="0" fontId="0" fillId="13" borderId="24" xfId="0" applyFill="1" applyBorder="1" applyAlignment="1" applyProtection="1">
      <alignment vertical="center" wrapText="1"/>
    </xf>
    <xf numFmtId="0" fontId="18" fillId="14" borderId="6" xfId="0" applyFont="1" applyFill="1" applyBorder="1" applyAlignment="1" applyProtection="1">
      <alignment horizontal="center" vertical="center" wrapText="1"/>
    </xf>
    <xf numFmtId="0" fontId="18" fillId="14" borderId="0" xfId="0" applyFont="1" applyFill="1" applyBorder="1" applyAlignment="1" applyProtection="1">
      <alignment horizontal="center" vertical="center" wrapText="1"/>
    </xf>
    <xf numFmtId="0" fontId="0" fillId="13" borderId="25" xfId="0" applyFill="1" applyBorder="1" applyAlignment="1" applyProtection="1">
      <alignment vertical="center" wrapText="1"/>
    </xf>
    <xf numFmtId="0" fontId="0" fillId="13" borderId="6" xfId="0" applyFill="1" applyBorder="1" applyAlignment="1" applyProtection="1">
      <alignment vertical="center" wrapText="1"/>
    </xf>
    <xf numFmtId="0" fontId="1" fillId="13" borderId="6" xfId="0" applyFont="1" applyFill="1" applyBorder="1" applyAlignment="1" applyProtection="1">
      <alignment vertical="center" wrapText="1"/>
    </xf>
    <xf numFmtId="0" fontId="1" fillId="13" borderId="0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vertical="center" wrapText="1"/>
    </xf>
    <xf numFmtId="0" fontId="1" fillId="7" borderId="6" xfId="0" applyFont="1" applyFill="1" applyBorder="1" applyAlignment="1" applyProtection="1">
      <alignment horizontal="center" vertical="center" wrapText="1"/>
    </xf>
    <xf numFmtId="0" fontId="0" fillId="5" borderId="26" xfId="0" applyFill="1" applyBorder="1" applyAlignment="1" applyProtection="1">
      <alignment vertical="center" wrapText="1"/>
    </xf>
    <xf numFmtId="0" fontId="0" fillId="5" borderId="17" xfId="0" applyFill="1" applyBorder="1" applyAlignment="1" applyProtection="1">
      <alignment vertical="center" wrapText="1"/>
    </xf>
    <xf numFmtId="0" fontId="0" fillId="5" borderId="27" xfId="0" applyFill="1" applyBorder="1" applyAlignment="1" applyProtection="1">
      <alignment vertical="center" wrapText="1"/>
    </xf>
    <xf numFmtId="0" fontId="17" fillId="7" borderId="6" xfId="0" applyFont="1" applyFill="1" applyBorder="1" applyAlignment="1" applyProtection="1">
      <alignment vertical="center" wrapText="1"/>
    </xf>
    <xf numFmtId="0" fontId="0" fillId="13" borderId="26" xfId="0" applyFill="1" applyBorder="1" applyAlignment="1" applyProtection="1">
      <alignment vertical="center" wrapText="1"/>
    </xf>
    <xf numFmtId="0" fontId="0" fillId="13" borderId="17" xfId="0" applyFill="1" applyBorder="1" applyAlignment="1" applyProtection="1">
      <alignment vertical="center" wrapText="1"/>
    </xf>
    <xf numFmtId="0" fontId="0" fillId="13" borderId="27" xfId="0" applyFill="1" applyBorder="1" applyAlignment="1" applyProtection="1">
      <alignment vertical="center" wrapText="1"/>
    </xf>
    <xf numFmtId="0" fontId="0" fillId="12" borderId="22" xfId="0" applyFill="1" applyBorder="1" applyAlignment="1" applyProtection="1">
      <alignment vertical="center" wrapText="1"/>
    </xf>
    <xf numFmtId="0" fontId="0" fillId="12" borderId="20" xfId="0" applyFill="1" applyBorder="1" applyAlignment="1" applyProtection="1">
      <alignment vertical="center" wrapText="1"/>
    </xf>
    <xf numFmtId="0" fontId="0" fillId="12" borderId="23" xfId="0" applyFill="1" applyBorder="1" applyAlignment="1" applyProtection="1">
      <alignment vertical="center" wrapText="1"/>
    </xf>
    <xf numFmtId="0" fontId="0" fillId="12" borderId="24" xfId="0" applyFill="1" applyBorder="1" applyAlignment="1" applyProtection="1">
      <alignment vertical="center" wrapText="1"/>
    </xf>
    <xf numFmtId="0" fontId="0" fillId="12" borderId="25" xfId="0" applyFill="1" applyBorder="1" applyAlignment="1" applyProtection="1">
      <alignment vertical="center" wrapText="1"/>
    </xf>
    <xf numFmtId="0" fontId="0" fillId="12" borderId="26" xfId="0" applyFill="1" applyBorder="1" applyAlignment="1" applyProtection="1">
      <alignment vertical="center" wrapText="1"/>
    </xf>
    <xf numFmtId="0" fontId="0" fillId="12" borderId="17" xfId="0" applyFill="1" applyBorder="1" applyAlignment="1" applyProtection="1">
      <alignment vertical="center" wrapText="1"/>
    </xf>
    <xf numFmtId="0" fontId="0" fillId="12" borderId="27" xfId="0" applyFill="1" applyBorder="1" applyAlignment="1" applyProtection="1">
      <alignment vertical="center" wrapText="1"/>
    </xf>
    <xf numFmtId="49" fontId="1" fillId="7" borderId="6" xfId="0" quotePrefix="1" applyNumberFormat="1" applyFont="1" applyFill="1" applyBorder="1" applyAlignment="1" applyProtection="1">
      <alignment horizontal="center" vertical="center" wrapText="1"/>
    </xf>
    <xf numFmtId="0" fontId="0" fillId="7" borderId="6" xfId="0" applyFill="1" applyBorder="1" applyAlignment="1" applyProtection="1">
      <alignment vertical="center" wrapText="1"/>
    </xf>
    <xf numFmtId="0" fontId="0" fillId="8" borderId="26" xfId="0" applyFill="1" applyBorder="1" applyAlignment="1" applyProtection="1">
      <alignment vertical="center" wrapText="1"/>
    </xf>
    <xf numFmtId="0" fontId="0" fillId="8" borderId="17" xfId="0" applyFill="1" applyBorder="1" applyAlignment="1" applyProtection="1">
      <alignment vertical="center" wrapText="1"/>
    </xf>
    <xf numFmtId="0" fontId="0" fillId="8" borderId="27" xfId="0" applyFill="1" applyBorder="1" applyAlignment="1" applyProtection="1">
      <alignment vertical="center" wrapText="1"/>
    </xf>
    <xf numFmtId="0" fontId="18" fillId="12" borderId="6" xfId="0" applyFont="1" applyFill="1" applyBorder="1" applyAlignment="1" applyProtection="1">
      <alignment horizontal="center" vertical="center" wrapText="1"/>
    </xf>
    <xf numFmtId="0" fontId="0" fillId="12" borderId="6" xfId="0" applyFill="1" applyBorder="1" applyAlignment="1" applyProtection="1">
      <alignment horizontal="center" vertical="center" wrapText="1"/>
    </xf>
    <xf numFmtId="0" fontId="19" fillId="3" borderId="0" xfId="0" applyFont="1" applyFill="1" applyAlignment="1" applyProtection="1">
      <alignment wrapText="1"/>
    </xf>
    <xf numFmtId="0" fontId="2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9" fillId="6" borderId="0" xfId="0" applyFont="1" applyFill="1" applyBorder="1" applyAlignment="1" applyProtection="1">
      <alignment wrapText="1"/>
    </xf>
    <xf numFmtId="0" fontId="0" fillId="3" borderId="0" xfId="0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5" fillId="0" borderId="0" xfId="0" applyNumberFormat="1" applyFont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/>
      <protection hidden="1"/>
    </xf>
    <xf numFmtId="166" fontId="5" fillId="0" borderId="18" xfId="0" applyNumberFormat="1" applyFont="1" applyBorder="1" applyProtection="1">
      <protection locked="0"/>
    </xf>
    <xf numFmtId="166" fontId="5" fillId="0" borderId="19" xfId="0" applyNumberFormat="1" applyFont="1" applyBorder="1" applyProtection="1">
      <protection locked="0"/>
    </xf>
    <xf numFmtId="0" fontId="15" fillId="0" borderId="17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justify" vertical="top" wrapText="1"/>
    </xf>
    <xf numFmtId="3" fontId="21" fillId="0" borderId="0" xfId="0" applyNumberFormat="1" applyFont="1" applyBorder="1" applyAlignment="1" applyProtection="1">
      <alignment horizontal="right" vertical="center"/>
    </xf>
    <xf numFmtId="3" fontId="20" fillId="0" borderId="13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justify"/>
      <protection hidden="1"/>
    </xf>
    <xf numFmtId="0" fontId="5" fillId="0" borderId="13" xfId="0" applyFont="1" applyBorder="1" applyAlignment="1" applyProtection="1">
      <alignment horizontal="left" wrapText="1"/>
    </xf>
    <xf numFmtId="0" fontId="13" fillId="0" borderId="20" xfId="0" applyFont="1" applyBorder="1" applyAlignment="1" applyProtection="1">
      <alignment horizontal="left"/>
      <protection hidden="1"/>
    </xf>
    <xf numFmtId="0" fontId="14" fillId="0" borderId="8" xfId="0" applyNumberFormat="1" applyFont="1" applyBorder="1" applyAlignment="1" applyProtection="1">
      <alignment horizontal="right"/>
    </xf>
    <xf numFmtId="4" fontId="11" fillId="0" borderId="16" xfId="0" applyNumberFormat="1" applyFont="1" applyBorder="1" applyAlignment="1" applyProtection="1">
      <alignment horizontal="center" vertical="center" wrapText="1"/>
      <protection hidden="1"/>
    </xf>
    <xf numFmtId="4" fontId="11" fillId="0" borderId="21" xfId="0" applyNumberFormat="1" applyFont="1" applyBorder="1" applyAlignment="1" applyProtection="1">
      <alignment horizontal="center" vertical="center" wrapText="1"/>
      <protection hidden="1"/>
    </xf>
    <xf numFmtId="4" fontId="9" fillId="0" borderId="0" xfId="0" applyNumberFormat="1" applyFont="1" applyBorder="1" applyAlignment="1" applyProtection="1">
      <alignment horizontal="right" vertical="center"/>
      <protection hidden="1"/>
    </xf>
    <xf numFmtId="167" fontId="9" fillId="0" borderId="7" xfId="0" applyNumberFormat="1" applyFont="1" applyBorder="1" applyAlignment="1" applyProtection="1">
      <alignment horizontal="right"/>
      <protection hidden="1"/>
    </xf>
    <xf numFmtId="167" fontId="9" fillId="0" borderId="21" xfId="0" applyNumberFormat="1" applyFont="1" applyBorder="1" applyAlignment="1" applyProtection="1">
      <alignment horizontal="right"/>
      <protection hidden="1"/>
    </xf>
    <xf numFmtId="167" fontId="8" fillId="0" borderId="13" xfId="0" applyNumberFormat="1" applyFont="1" applyBorder="1" applyAlignment="1" applyProtection="1">
      <alignment horizontal="right"/>
      <protection hidden="1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justify" vertical="top" wrapText="1"/>
      <protection locked="0"/>
    </xf>
    <xf numFmtId="3" fontId="6" fillId="0" borderId="7" xfId="0" applyNumberFormat="1" applyFont="1" applyBorder="1" applyAlignment="1" applyProtection="1">
      <alignment horizontal="left" vertical="center"/>
      <protection locked="0"/>
    </xf>
    <xf numFmtId="3" fontId="6" fillId="0" borderId="7" xfId="0" applyNumberFormat="1" applyFont="1" applyBorder="1" applyAlignment="1" applyProtection="1">
      <alignment horizontal="left" vertical="center"/>
    </xf>
    <xf numFmtId="3" fontId="6" fillId="0" borderId="13" xfId="0" applyNumberFormat="1" applyFont="1" applyBorder="1" applyAlignment="1" applyProtection="1">
      <alignment horizontal="left" vertical="center"/>
    </xf>
    <xf numFmtId="0" fontId="19" fillId="6" borderId="8" xfId="0" applyFont="1" applyFill="1" applyBorder="1" applyAlignment="1" applyProtection="1">
      <alignment horizontal="left" wrapText="1"/>
    </xf>
    <xf numFmtId="0" fontId="1" fillId="6" borderId="17" xfId="0" applyFont="1" applyFill="1" applyBorder="1" applyAlignment="1" applyProtection="1">
      <alignment vertical="top" wrapText="1"/>
    </xf>
    <xf numFmtId="0" fontId="1" fillId="12" borderId="6" xfId="0" applyFont="1" applyFill="1" applyBorder="1" applyAlignment="1" applyProtection="1">
      <alignment horizontal="left" vertical="center" wrapText="1"/>
    </xf>
    <xf numFmtId="0" fontId="19" fillId="3" borderId="17" xfId="0" applyFont="1" applyFill="1" applyBorder="1" applyAlignment="1" applyProtection="1">
      <alignment horizontal="left" wrapText="1"/>
    </xf>
    <xf numFmtId="0" fontId="19" fillId="3" borderId="0" xfId="0" applyFont="1" applyFill="1" applyAlignment="1" applyProtection="1">
      <alignment horizontal="left" wrapText="1"/>
    </xf>
    <xf numFmtId="0" fontId="18" fillId="12" borderId="6" xfId="0" applyFont="1" applyFill="1" applyBorder="1" applyAlignment="1" applyProtection="1">
      <alignment horizontal="center" vertical="center" wrapText="1"/>
    </xf>
    <xf numFmtId="0" fontId="1" fillId="7" borderId="16" xfId="0" quotePrefix="1" applyFont="1" applyFill="1" applyBorder="1" applyAlignment="1" applyProtection="1">
      <alignment horizontal="left" vertical="center" wrapText="1"/>
    </xf>
    <xf numFmtId="0" fontId="1" fillId="7" borderId="7" xfId="0" quotePrefix="1" applyFont="1" applyFill="1" applyBorder="1" applyAlignment="1" applyProtection="1">
      <alignment horizontal="left" vertical="center" wrapText="1"/>
    </xf>
    <xf numFmtId="0" fontId="1" fillId="7" borderId="21" xfId="0" quotePrefix="1" applyFont="1" applyFill="1" applyBorder="1" applyAlignment="1" applyProtection="1">
      <alignment horizontal="left" vertical="center" wrapText="1"/>
    </xf>
    <xf numFmtId="0" fontId="1" fillId="6" borderId="0" xfId="0" applyFont="1" applyFill="1" applyBorder="1" applyAlignment="1" applyProtection="1">
      <alignment horizontal="right" vertical="center" wrapText="1"/>
    </xf>
    <xf numFmtId="0" fontId="1" fillId="6" borderId="11" xfId="0" applyFont="1" applyFill="1" applyBorder="1" applyAlignment="1" applyProtection="1">
      <alignment horizontal="right" vertical="center" wrapText="1"/>
    </xf>
    <xf numFmtId="0" fontId="0" fillId="6" borderId="0" xfId="0" applyFill="1" applyBorder="1" applyAlignment="1" applyProtection="1">
      <alignment horizontal="right" vertical="center" wrapText="1"/>
    </xf>
    <xf numFmtId="0" fontId="0" fillId="6" borderId="11" xfId="0" applyFill="1" applyBorder="1" applyAlignment="1" applyProtection="1">
      <alignment horizontal="right" vertical="center" wrapText="1"/>
    </xf>
    <xf numFmtId="14" fontId="1" fillId="7" borderId="6" xfId="0" applyNumberFormat="1" applyFont="1" applyFill="1" applyBorder="1" applyAlignment="1" applyProtection="1">
      <alignment horizontal="center" vertical="center" wrapText="1"/>
      <protection locked="0"/>
    </xf>
    <xf numFmtId="14" fontId="0" fillId="7" borderId="6" xfId="0" applyNumberFormat="1" applyFill="1" applyBorder="1" applyAlignment="1" applyProtection="1">
      <alignment horizontal="center" vertical="center" wrapText="1"/>
      <protection locked="0"/>
    </xf>
    <xf numFmtId="0" fontId="18" fillId="10" borderId="16" xfId="0" applyFont="1" applyFill="1" applyBorder="1" applyAlignment="1" applyProtection="1">
      <alignment horizontal="center" vertical="center" wrapText="1"/>
    </xf>
    <xf numFmtId="0" fontId="18" fillId="10" borderId="7" xfId="0" applyFont="1" applyFill="1" applyBorder="1" applyAlignment="1" applyProtection="1">
      <alignment horizontal="center" vertical="center" wrapText="1"/>
    </xf>
    <xf numFmtId="0" fontId="18" fillId="10" borderId="21" xfId="0" applyFont="1" applyFill="1" applyBorder="1" applyAlignment="1" applyProtection="1">
      <alignment horizontal="center" vertical="center" wrapText="1"/>
    </xf>
    <xf numFmtId="0" fontId="19" fillId="6" borderId="28" xfId="0" applyFont="1" applyFill="1" applyBorder="1" applyAlignment="1" applyProtection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10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5" dropStyle="combo" dx="22" fmlaLink="$K$11" fmlaRange="$D$39:$D$42" noThreeD="1" sel="2" val="0"/>
</file>

<file path=xl/ctrlProps/ctrlProp2.xml><?xml version="1.0" encoding="utf-8"?>
<formControlPr xmlns="http://schemas.microsoft.com/office/spreadsheetml/2009/9/main" objectType="CheckBox" fmlaLink="$AC$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1381125</xdr:colOff>
      <xdr:row>0</xdr:row>
      <xdr:rowOff>85725</xdr:rowOff>
    </xdr:from>
    <xdr:to>
      <xdr:col>5</xdr:col>
      <xdr:colOff>1866900</xdr:colOff>
      <xdr:row>0</xdr:row>
      <xdr:rowOff>476250</xdr:rowOff>
    </xdr:to>
    <xdr:pic>
      <xdr:nvPicPr>
        <xdr:cNvPr id="9243" name="Imagem 2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85725"/>
          <a:ext cx="485775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9</xdr:row>
          <xdr:rowOff>0</xdr:rowOff>
        </xdr:from>
        <xdr:to>
          <xdr:col>7</xdr:col>
          <xdr:colOff>9525</xdr:colOff>
          <xdr:row>9</xdr:row>
          <xdr:rowOff>323850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10</xdr:row>
          <xdr:rowOff>47625</xdr:rowOff>
        </xdr:from>
        <xdr:to>
          <xdr:col>12</xdr:col>
          <xdr:colOff>285750</xdr:colOff>
          <xdr:row>10</xdr:row>
          <xdr:rowOff>276225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1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Receita emitida pela Tesouraria acima selecionada.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66675</xdr:rowOff>
    </xdr:from>
    <xdr:to>
      <xdr:col>11</xdr:col>
      <xdr:colOff>238125</xdr:colOff>
      <xdr:row>58</xdr:row>
      <xdr:rowOff>74647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66675"/>
          <a:ext cx="6686550" cy="939962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G1048576" totalsRowShown="0" headerRowDxfId="9" dataDxfId="7" headerRowBorderDxfId="8">
  <autoFilter ref="A1:G1048576" xr:uid="{00000000-0009-0000-0100-000001000000}"/>
  <tableColumns count="7">
    <tableColumn id="1" xr3:uid="{00000000-0010-0000-0000-000001000000}" name="Cód." dataDxfId="6"/>
    <tableColumn id="2" xr3:uid="{00000000-0010-0000-0000-000002000000}" name="Designação de Receitas" dataDxfId="5"/>
    <tableColumn id="3" xr3:uid="{00000000-0010-0000-0000-000003000000}" name="Cl. Ec. ORAA" dataDxfId="4"/>
    <tableColumn id="4" xr3:uid="{00000000-0010-0000-0000-000004000000}" name="CAPÍTULO" dataDxfId="3"/>
    <tableColumn id="5" xr3:uid="{00000000-0010-0000-0000-000005000000}" name="GRUPO" dataDxfId="2"/>
    <tableColumn id="6" xr3:uid="{00000000-0010-0000-0000-000006000000}" name="ARTIGO" dataDxfId="1"/>
    <tableColumn id="7" xr3:uid="{00000000-0010-0000-0000-000007000000}" name="IF (GeRFiP)" data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1:AW61"/>
  <sheetViews>
    <sheetView showGridLines="0" showRowColHeaders="0" showZeros="0" tabSelected="1" showOutlineSymbols="0" zoomScaleNormal="100" workbookViewId="0">
      <selection activeCell="D7" sqref="D7:H7"/>
    </sheetView>
  </sheetViews>
  <sheetFormatPr defaultRowHeight="12.75" x14ac:dyDescent="0.2"/>
  <cols>
    <col min="1" max="1" width="9.140625" style="14"/>
    <col min="2" max="2" width="5.140625" style="14" customWidth="1"/>
    <col min="3" max="3" width="6.42578125" style="14" bestFit="1" customWidth="1"/>
    <col min="4" max="4" width="7.7109375" style="14" customWidth="1"/>
    <col min="5" max="5" width="3.5703125" style="14" bestFit="1" customWidth="1"/>
    <col min="6" max="6" width="47.42578125" style="14" customWidth="1"/>
    <col min="7" max="7" width="6.7109375" style="14" customWidth="1"/>
    <col min="8" max="8" width="10.7109375" style="16" customWidth="1"/>
    <col min="9" max="12" width="3" style="17" hidden="1" customWidth="1"/>
    <col min="13" max="13" width="24.7109375" style="17" hidden="1" customWidth="1"/>
    <col min="14" max="14" width="15.5703125" style="17" customWidth="1"/>
    <col min="15" max="15" width="9.140625" style="17" hidden="1" customWidth="1"/>
    <col min="16" max="17" width="9.140625" style="14"/>
    <col min="18" max="18" width="27.85546875" style="14" customWidth="1"/>
    <col min="19" max="16384" width="9.140625" style="14"/>
  </cols>
  <sheetData>
    <row r="1" spans="2:18" ht="39" customHeight="1" x14ac:dyDescent="0.2">
      <c r="F1" s="15"/>
      <c r="O1" s="17">
        <f>VLOOKUP('Dados mestre'!K11,'Dados mestre'!A3:C6,2,FALSE)</f>
        <v>0</v>
      </c>
    </row>
    <row r="2" spans="2:18" x14ac:dyDescent="0.2">
      <c r="C2" s="18"/>
      <c r="D2" s="18"/>
      <c r="E2" s="18"/>
      <c r="F2" s="19" t="s">
        <v>0</v>
      </c>
      <c r="G2" s="18"/>
      <c r="H2" s="18"/>
    </row>
    <row r="3" spans="2:18" s="21" customFormat="1" ht="22.5" customHeight="1" x14ac:dyDescent="0.2">
      <c r="B3" s="166" t="str">
        <f ca="1">IF('Dados mestre'!F17="","Ano económico de " &amp; 'Extensos Euros'!A9,"Ano económico de " &amp;'Dados mestre'!F17)</f>
        <v>Ano económico de 2020</v>
      </c>
      <c r="C3" s="166"/>
      <c r="D3" s="166"/>
      <c r="F3" s="61" t="s">
        <v>67</v>
      </c>
      <c r="G3" s="22" t="s">
        <v>6</v>
      </c>
      <c r="H3" s="78"/>
      <c r="I3" s="23"/>
      <c r="J3" s="23"/>
      <c r="K3" s="23"/>
      <c r="L3" s="23"/>
      <c r="M3" s="23"/>
      <c r="N3" s="23"/>
      <c r="O3" s="23"/>
    </row>
    <row r="4" spans="2:18" s="21" customFormat="1" ht="12.75" customHeight="1" x14ac:dyDescent="0.2">
      <c r="B4" s="20"/>
      <c r="F4" s="24"/>
      <c r="G4" s="177" t="str">
        <f>IF(C7=" ","","( "&amp;VLOOKUP(IF(LEFT(C7,2)="A5","RAA-",C7),'Dados mestre'!W28:X64,2)&amp;" )")</f>
        <v/>
      </c>
      <c r="H4" s="177"/>
      <c r="I4" s="23"/>
      <c r="J4" s="23"/>
      <c r="K4" s="23"/>
      <c r="L4" s="23"/>
      <c r="M4" s="23"/>
      <c r="N4" s="23"/>
      <c r="O4" s="23"/>
    </row>
    <row r="5" spans="2:18" ht="30" customHeight="1" x14ac:dyDescent="0.25">
      <c r="B5" s="14" t="s">
        <v>68</v>
      </c>
      <c r="C5" s="178"/>
      <c r="D5" s="178"/>
      <c r="E5" s="51" t="s">
        <v>69</v>
      </c>
      <c r="F5" s="74" t="s">
        <v>13</v>
      </c>
      <c r="G5" s="188">
        <f>Total</f>
        <v>0</v>
      </c>
      <c r="H5" s="188"/>
    </row>
    <row r="6" spans="2:18" ht="18" customHeight="1" x14ac:dyDescent="0.2">
      <c r="B6" s="14" t="s">
        <v>7</v>
      </c>
      <c r="C6" s="77" t="str">
        <f>VLOOKUP(D7,'Dados mestre'!M11:O99,3)</f>
        <v xml:space="preserve"> </v>
      </c>
      <c r="D6" s="192" t="str">
        <f>VLOOKUP(C6,'Dados mestre'!C23:D33,2)</f>
        <v xml:space="preserve"> </v>
      </c>
      <c r="E6" s="193"/>
      <c r="F6" s="193"/>
      <c r="G6" s="192"/>
      <c r="H6" s="192"/>
    </row>
    <row r="7" spans="2:18" ht="18" customHeight="1" x14ac:dyDescent="0.2">
      <c r="B7" s="14" t="s">
        <v>5</v>
      </c>
      <c r="C7" s="77" t="str">
        <f>VLOOKUP(D7,'Dados mestre'!M11:P99,2)</f>
        <v xml:space="preserve"> </v>
      </c>
      <c r="D7" s="191" t="s">
        <v>304</v>
      </c>
      <c r="E7" s="191"/>
      <c r="F7" s="191"/>
      <c r="G7" s="191"/>
      <c r="H7" s="191"/>
    </row>
    <row r="8" spans="2:18" ht="21" customHeight="1" x14ac:dyDescent="0.2">
      <c r="B8" s="15"/>
      <c r="C8" s="55"/>
      <c r="D8" s="56"/>
      <c r="E8" s="56"/>
      <c r="F8" s="56"/>
      <c r="G8" s="56"/>
      <c r="H8" s="56"/>
    </row>
    <row r="9" spans="2:18" ht="12.75" customHeight="1" x14ac:dyDescent="0.2">
      <c r="B9" s="65" t="s">
        <v>72</v>
      </c>
      <c r="C9" s="189"/>
      <c r="D9" s="189"/>
      <c r="E9" s="189"/>
      <c r="F9" s="189"/>
      <c r="G9" s="67" t="s">
        <v>73</v>
      </c>
      <c r="H9" s="73"/>
      <c r="I9" s="70"/>
      <c r="J9" s="70"/>
      <c r="K9" s="70"/>
      <c r="L9" s="70"/>
      <c r="M9" s="70"/>
      <c r="N9" s="70"/>
      <c r="O9" s="70"/>
    </row>
    <row r="10" spans="2:18" ht="6" customHeight="1" x14ac:dyDescent="0.2">
      <c r="B10" s="65"/>
      <c r="C10" s="71"/>
      <c r="D10" s="71"/>
      <c r="E10" s="71"/>
      <c r="F10" s="71"/>
      <c r="G10" s="67"/>
      <c r="H10" s="66"/>
      <c r="I10" s="70"/>
      <c r="J10" s="70"/>
      <c r="K10" s="70"/>
      <c r="L10" s="70"/>
      <c r="M10" s="70"/>
      <c r="N10" s="70"/>
      <c r="O10" s="70"/>
    </row>
    <row r="11" spans="2:18" ht="13.5" customHeight="1" x14ac:dyDescent="0.2">
      <c r="B11" s="176" t="str">
        <f>"entregar na "&amp;VLOOKUP('Dados mestre'!$K$11,'Dados mestre'!$C$39:$D$42,2)&amp;" da Vice-Presidência do Governo, Emprego e Competitividade Empresarial, a quantia de "&amp;'Extensos Euros'!A23</f>
        <v xml:space="preserve">entregar na Tesouraria da DROT na Horta da Vice-Presidência do Governo, Emprego e Competitividade Empresarial, a quantia de </v>
      </c>
      <c r="C11" s="176"/>
      <c r="D11" s="176"/>
      <c r="E11" s="176"/>
      <c r="F11" s="176"/>
      <c r="G11" s="176"/>
      <c r="H11" s="176"/>
    </row>
    <row r="12" spans="2:18" ht="13.5" customHeight="1" x14ac:dyDescent="0.2">
      <c r="B12" s="176"/>
      <c r="C12" s="176"/>
      <c r="D12" s="176"/>
      <c r="E12" s="176"/>
      <c r="F12" s="176"/>
      <c r="G12" s="176"/>
      <c r="H12" s="176"/>
    </row>
    <row r="13" spans="2:18" ht="13.5" customHeight="1" x14ac:dyDescent="0.2">
      <c r="B13" s="176"/>
      <c r="C13" s="176"/>
      <c r="D13" s="176"/>
      <c r="E13" s="176"/>
      <c r="F13" s="176"/>
      <c r="G13" s="176"/>
      <c r="H13" s="176"/>
    </row>
    <row r="14" spans="2:18" ht="12.75" customHeight="1" x14ac:dyDescent="0.2">
      <c r="B14" s="175" t="s">
        <v>12</v>
      </c>
      <c r="C14" s="175"/>
      <c r="D14" s="175"/>
      <c r="E14" s="175"/>
      <c r="F14" s="175"/>
      <c r="G14" s="175"/>
      <c r="H14" s="175"/>
      <c r="R14" s="69"/>
    </row>
    <row r="15" spans="2:18" ht="13.5" customHeight="1" x14ac:dyDescent="0.2">
      <c r="B15" s="190"/>
      <c r="C15" s="190"/>
      <c r="D15" s="190"/>
      <c r="E15" s="190"/>
      <c r="F15" s="190"/>
      <c r="G15" s="190"/>
      <c r="H15" s="190"/>
    </row>
    <row r="16" spans="2:18" ht="12.75" customHeight="1" x14ac:dyDescent="0.2">
      <c r="B16" s="190"/>
      <c r="C16" s="190"/>
      <c r="D16" s="190"/>
      <c r="E16" s="190"/>
      <c r="F16" s="190"/>
      <c r="G16" s="190"/>
      <c r="H16" s="190"/>
    </row>
    <row r="17" spans="2:49" x14ac:dyDescent="0.2">
      <c r="B17" s="190"/>
      <c r="C17" s="190"/>
      <c r="D17" s="190"/>
      <c r="E17" s="190"/>
      <c r="F17" s="190"/>
      <c r="G17" s="190"/>
      <c r="H17" s="190"/>
    </row>
    <row r="18" spans="2:49" x14ac:dyDescent="0.2">
      <c r="B18" s="180" t="s">
        <v>70</v>
      </c>
      <c r="C18" s="180"/>
      <c r="D18" s="180"/>
      <c r="E18" s="180"/>
      <c r="F18" s="180"/>
      <c r="G18" s="180"/>
      <c r="H18" s="180"/>
    </row>
    <row r="19" spans="2:49" s="27" customFormat="1" ht="48" customHeight="1" x14ac:dyDescent="0.2">
      <c r="B19" s="25" t="s">
        <v>4</v>
      </c>
      <c r="C19" s="26" t="s">
        <v>1</v>
      </c>
      <c r="D19" s="26" t="s">
        <v>2</v>
      </c>
      <c r="E19" s="25" t="s">
        <v>46</v>
      </c>
      <c r="F19" s="26" t="s">
        <v>3</v>
      </c>
      <c r="G19" s="183" t="s">
        <v>815</v>
      </c>
      <c r="H19" s="184"/>
    </row>
    <row r="20" spans="2:49" x14ac:dyDescent="0.2">
      <c r="B20" s="28"/>
      <c r="C20" s="57"/>
      <c r="D20" s="57"/>
      <c r="E20" s="57"/>
      <c r="F20" s="29" t="str">
        <f>IF(M20="","",VLOOKUP(M20,Tabela!$A$2:$B$65521,2,FALSE))</f>
        <v/>
      </c>
      <c r="G20" s="171"/>
      <c r="H20" s="172"/>
      <c r="I20" s="30">
        <f>B20</f>
        <v>0</v>
      </c>
      <c r="J20" s="30">
        <f>C20</f>
        <v>0</v>
      </c>
      <c r="K20" s="30">
        <f>D20</f>
        <v>0</v>
      </c>
      <c r="L20" s="30">
        <f>E20</f>
        <v>0</v>
      </c>
      <c r="M20" s="31" t="str">
        <f>TEXT(IF((B20+C20+D20+E20)=0,"",I20*1000000+J20*10000+K20*100+L20),"00000000")</f>
        <v/>
      </c>
      <c r="N20" s="32"/>
      <c r="O20" s="3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2:49" x14ac:dyDescent="0.2">
      <c r="B21" s="62"/>
      <c r="C21" s="34"/>
      <c r="D21" s="58"/>
      <c r="E21" s="58"/>
      <c r="F21" s="35" t="str">
        <f>IF(M21="","",VLOOKUP(M21,Tabela!$A$2:$B$65521,2,FALSE))</f>
        <v/>
      </c>
      <c r="G21" s="171"/>
      <c r="H21" s="172"/>
      <c r="I21" s="30">
        <f t="shared" ref="I21:I40" si="0">IF(B21=0,I20,B21)</f>
        <v>0</v>
      </c>
      <c r="J21" s="30">
        <f t="shared" ref="J21:J40" si="1">IF(B21=I21,0,IF(I21&lt;&gt;I20,0,IF(C21=0,J20,C21)))</f>
        <v>0</v>
      </c>
      <c r="K21" s="30">
        <f t="shared" ref="K21:K40" si="2">IF(C21=J21,0,IF(J21&lt;&gt;J20,0,IF(D21=0,K20,D21)))</f>
        <v>0</v>
      </c>
      <c r="L21" s="30">
        <f t="shared" ref="L21:L40" si="3">E21</f>
        <v>0</v>
      </c>
      <c r="M21" s="31" t="str">
        <f>TEXT(IF((B21+C21+D21+E21)=0,"",I21*1000000+J21*10000+K21*100+L21),"00000000")</f>
        <v/>
      </c>
      <c r="N21" s="32"/>
      <c r="O21" s="3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2:49" x14ac:dyDescent="0.2">
      <c r="B22" s="62"/>
      <c r="C22" s="58"/>
      <c r="D22" s="34"/>
      <c r="E22" s="58"/>
      <c r="F22" s="35" t="str">
        <f>IF(M22="","",VLOOKUP(M22,Tabela!$A$2:$B$65521,2,FALSE))</f>
        <v/>
      </c>
      <c r="G22" s="171"/>
      <c r="H22" s="172"/>
      <c r="I22" s="30">
        <f t="shared" si="0"/>
        <v>0</v>
      </c>
      <c r="J22" s="30">
        <f t="shared" si="1"/>
        <v>0</v>
      </c>
      <c r="K22" s="30">
        <f t="shared" si="2"/>
        <v>0</v>
      </c>
      <c r="L22" s="30">
        <f t="shared" si="3"/>
        <v>0</v>
      </c>
      <c r="M22" s="31" t="str">
        <f>TEXT(IF((B22+C22+D22+E22)=0,"",I22*1000000+J22*10000+K22*100+L22),"00000000")</f>
        <v/>
      </c>
      <c r="N22" s="32"/>
      <c r="O22" s="3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2:49" x14ac:dyDescent="0.2">
      <c r="B23" s="28"/>
      <c r="C23" s="34"/>
      <c r="D23" s="34"/>
      <c r="E23" s="58"/>
      <c r="F23" s="35" t="str">
        <f>IF(M23="","",VLOOKUP(M23,Tabela!$A$2:$B$65521,2,FALSE))</f>
        <v/>
      </c>
      <c r="G23" s="171"/>
      <c r="H23" s="172"/>
      <c r="I23" s="30">
        <f t="shared" si="0"/>
        <v>0</v>
      </c>
      <c r="J23" s="30">
        <f t="shared" si="1"/>
        <v>0</v>
      </c>
      <c r="K23" s="30">
        <f t="shared" si="2"/>
        <v>0</v>
      </c>
      <c r="L23" s="30">
        <f t="shared" si="3"/>
        <v>0</v>
      </c>
      <c r="M23" s="31" t="str">
        <f t="shared" ref="M23:M40" si="4">TEXT(IF((B23+C23+D23+E23)=0,"",I23*1000000+J23*10000+K23*100+L23),"00000000")</f>
        <v/>
      </c>
      <c r="N23" s="32"/>
      <c r="O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2:49" x14ac:dyDescent="0.2">
      <c r="B24" s="28"/>
      <c r="C24" s="34"/>
      <c r="D24" s="34"/>
      <c r="E24" s="58"/>
      <c r="F24" s="35" t="str">
        <f>IF(M24="","",VLOOKUP(M24,Tabela!$A$2:$B$65521,2,FALSE))</f>
        <v/>
      </c>
      <c r="G24" s="171"/>
      <c r="H24" s="172"/>
      <c r="I24" s="30">
        <f t="shared" si="0"/>
        <v>0</v>
      </c>
      <c r="J24" s="30">
        <f t="shared" si="1"/>
        <v>0</v>
      </c>
      <c r="K24" s="30">
        <f t="shared" si="2"/>
        <v>0</v>
      </c>
      <c r="L24" s="30">
        <f t="shared" si="3"/>
        <v>0</v>
      </c>
      <c r="M24" s="31" t="str">
        <f t="shared" si="4"/>
        <v/>
      </c>
      <c r="N24" s="32"/>
      <c r="O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2:49" x14ac:dyDescent="0.2">
      <c r="B25" s="28"/>
      <c r="C25" s="34"/>
      <c r="D25" s="34"/>
      <c r="E25" s="58"/>
      <c r="F25" s="35" t="str">
        <f>IF(M25="","",VLOOKUP(M25,Tabela!$A$2:$B$65521,2,FALSE))</f>
        <v/>
      </c>
      <c r="G25" s="171"/>
      <c r="H25" s="172"/>
      <c r="I25" s="30">
        <f t="shared" si="0"/>
        <v>0</v>
      </c>
      <c r="J25" s="30">
        <f t="shared" si="1"/>
        <v>0</v>
      </c>
      <c r="K25" s="30">
        <f t="shared" si="2"/>
        <v>0</v>
      </c>
      <c r="L25" s="30">
        <f t="shared" si="3"/>
        <v>0</v>
      </c>
      <c r="M25" s="31" t="str">
        <f t="shared" si="4"/>
        <v/>
      </c>
      <c r="N25" s="32"/>
      <c r="O25" s="32"/>
      <c r="P25" s="33"/>
      <c r="Q25" s="33"/>
      <c r="R25" s="7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2:49" x14ac:dyDescent="0.2">
      <c r="B26" s="28"/>
      <c r="C26" s="34"/>
      <c r="D26" s="34"/>
      <c r="E26" s="58"/>
      <c r="F26" s="35" t="str">
        <f>IF(M26="","",VLOOKUP(M26,Tabela!$A$2:$B$65521,2,FALSE))</f>
        <v/>
      </c>
      <c r="G26" s="171"/>
      <c r="H26" s="172"/>
      <c r="I26" s="30">
        <f t="shared" si="0"/>
        <v>0</v>
      </c>
      <c r="J26" s="30">
        <f t="shared" si="1"/>
        <v>0</v>
      </c>
      <c r="K26" s="30">
        <f t="shared" si="2"/>
        <v>0</v>
      </c>
      <c r="L26" s="30">
        <f t="shared" si="3"/>
        <v>0</v>
      </c>
      <c r="M26" s="31" t="str">
        <f t="shared" si="4"/>
        <v/>
      </c>
      <c r="N26" s="32"/>
      <c r="O26" s="32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2:49" x14ac:dyDescent="0.2">
      <c r="B27" s="28"/>
      <c r="C27" s="34"/>
      <c r="D27" s="34"/>
      <c r="E27" s="58"/>
      <c r="F27" s="35" t="str">
        <f>IF(M27="","",VLOOKUP(M27,Tabela!$A$2:$B$65521,2,FALSE))</f>
        <v/>
      </c>
      <c r="G27" s="171"/>
      <c r="H27" s="172"/>
      <c r="I27" s="30">
        <f t="shared" si="0"/>
        <v>0</v>
      </c>
      <c r="J27" s="30">
        <f t="shared" si="1"/>
        <v>0</v>
      </c>
      <c r="K27" s="30">
        <f t="shared" si="2"/>
        <v>0</v>
      </c>
      <c r="L27" s="30">
        <f t="shared" si="3"/>
        <v>0</v>
      </c>
      <c r="M27" s="31" t="str">
        <f t="shared" si="4"/>
        <v/>
      </c>
      <c r="N27" s="32"/>
      <c r="O27" s="32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2:49" x14ac:dyDescent="0.2">
      <c r="B28" s="28"/>
      <c r="C28" s="34"/>
      <c r="D28" s="34"/>
      <c r="E28" s="58"/>
      <c r="F28" s="35" t="str">
        <f>IF(M28="","",VLOOKUP(M28,Tabela!$A$2:$B$65521,2,FALSE))</f>
        <v/>
      </c>
      <c r="G28" s="171"/>
      <c r="H28" s="172"/>
      <c r="I28" s="30">
        <f t="shared" si="0"/>
        <v>0</v>
      </c>
      <c r="J28" s="30">
        <f t="shared" si="1"/>
        <v>0</v>
      </c>
      <c r="K28" s="30">
        <f t="shared" si="2"/>
        <v>0</v>
      </c>
      <c r="L28" s="30">
        <f t="shared" si="3"/>
        <v>0</v>
      </c>
      <c r="M28" s="31" t="str">
        <f t="shared" si="4"/>
        <v/>
      </c>
      <c r="N28" s="32"/>
      <c r="O28" s="32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2:49" x14ac:dyDescent="0.2">
      <c r="B29" s="28"/>
      <c r="C29" s="34"/>
      <c r="D29" s="34"/>
      <c r="E29" s="58"/>
      <c r="F29" s="35" t="str">
        <f>IF(M29="","",VLOOKUP(M29,Tabela!$A$2:$B$65521,2,FALSE))</f>
        <v/>
      </c>
      <c r="G29" s="171"/>
      <c r="H29" s="172"/>
      <c r="I29" s="30">
        <f t="shared" si="0"/>
        <v>0</v>
      </c>
      <c r="J29" s="30">
        <f t="shared" si="1"/>
        <v>0</v>
      </c>
      <c r="K29" s="30">
        <f t="shared" si="2"/>
        <v>0</v>
      </c>
      <c r="L29" s="30">
        <f t="shared" si="3"/>
        <v>0</v>
      </c>
      <c r="M29" s="31" t="str">
        <f t="shared" si="4"/>
        <v/>
      </c>
      <c r="N29" s="32"/>
      <c r="O29" s="32"/>
      <c r="P29" s="33"/>
      <c r="Q29" s="33"/>
      <c r="R29" s="7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2:49" x14ac:dyDescent="0.2">
      <c r="B30" s="28"/>
      <c r="C30" s="34"/>
      <c r="D30" s="34"/>
      <c r="E30" s="58"/>
      <c r="F30" s="35" t="str">
        <f>IF(M30="","",VLOOKUP(M30,Tabela!$A$2:$B$65521,2,FALSE))</f>
        <v/>
      </c>
      <c r="G30" s="171"/>
      <c r="H30" s="172"/>
      <c r="I30" s="30">
        <f t="shared" si="0"/>
        <v>0</v>
      </c>
      <c r="J30" s="30">
        <f t="shared" si="1"/>
        <v>0</v>
      </c>
      <c r="K30" s="30">
        <f t="shared" si="2"/>
        <v>0</v>
      </c>
      <c r="L30" s="30">
        <f t="shared" si="3"/>
        <v>0</v>
      </c>
      <c r="M30" s="31" t="str">
        <f t="shared" si="4"/>
        <v/>
      </c>
      <c r="N30" s="32"/>
      <c r="O30" s="32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2:49" x14ac:dyDescent="0.2">
      <c r="B31" s="28"/>
      <c r="C31" s="34"/>
      <c r="D31" s="34"/>
      <c r="E31" s="58"/>
      <c r="F31" s="35" t="str">
        <f>IF(M31="","",VLOOKUP(M31,Tabela!$A$2:$B$65521,2,FALSE))</f>
        <v/>
      </c>
      <c r="G31" s="171"/>
      <c r="H31" s="172"/>
      <c r="I31" s="30">
        <f t="shared" si="0"/>
        <v>0</v>
      </c>
      <c r="J31" s="30">
        <f t="shared" si="1"/>
        <v>0</v>
      </c>
      <c r="K31" s="30">
        <f t="shared" si="2"/>
        <v>0</v>
      </c>
      <c r="L31" s="30">
        <f t="shared" si="3"/>
        <v>0</v>
      </c>
      <c r="M31" s="31" t="str">
        <f t="shared" si="4"/>
        <v/>
      </c>
      <c r="N31" s="32"/>
      <c r="O31" s="32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2:49" x14ac:dyDescent="0.2">
      <c r="B32" s="28"/>
      <c r="C32" s="34"/>
      <c r="D32" s="34"/>
      <c r="E32" s="58"/>
      <c r="F32" s="35" t="str">
        <f>IF(M32="","",VLOOKUP(M32,Tabela!$A$2:$B$65521,2,FALSE))</f>
        <v/>
      </c>
      <c r="G32" s="171"/>
      <c r="H32" s="172"/>
      <c r="I32" s="30">
        <f t="shared" si="0"/>
        <v>0</v>
      </c>
      <c r="J32" s="30">
        <f t="shared" si="1"/>
        <v>0</v>
      </c>
      <c r="K32" s="30">
        <f t="shared" si="2"/>
        <v>0</v>
      </c>
      <c r="L32" s="30">
        <f t="shared" si="3"/>
        <v>0</v>
      </c>
      <c r="M32" s="31" t="str">
        <f t="shared" si="4"/>
        <v/>
      </c>
      <c r="N32" s="32"/>
      <c r="O32" s="32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2:49" x14ac:dyDescent="0.2">
      <c r="B33" s="28"/>
      <c r="C33" s="34"/>
      <c r="D33" s="34"/>
      <c r="E33" s="58"/>
      <c r="F33" s="35" t="str">
        <f>IF(M33="","",VLOOKUP(M33,Tabela!$A$2:$B$65521,2,FALSE))</f>
        <v/>
      </c>
      <c r="G33" s="171"/>
      <c r="H33" s="172"/>
      <c r="I33" s="30">
        <f t="shared" si="0"/>
        <v>0</v>
      </c>
      <c r="J33" s="30">
        <f t="shared" si="1"/>
        <v>0</v>
      </c>
      <c r="K33" s="30">
        <f t="shared" si="2"/>
        <v>0</v>
      </c>
      <c r="L33" s="30">
        <f t="shared" si="3"/>
        <v>0</v>
      </c>
      <c r="M33" s="31" t="str">
        <f t="shared" si="4"/>
        <v/>
      </c>
      <c r="N33" s="32"/>
      <c r="O33" s="32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2:49" x14ac:dyDescent="0.2">
      <c r="B34" s="28"/>
      <c r="C34" s="34"/>
      <c r="D34" s="34"/>
      <c r="E34" s="58"/>
      <c r="F34" s="35" t="str">
        <f>IF(M34="","",VLOOKUP(M34,Tabela!$A$2:$B$65521,2,FALSE))</f>
        <v/>
      </c>
      <c r="G34" s="171"/>
      <c r="H34" s="172"/>
      <c r="I34" s="30">
        <f t="shared" si="0"/>
        <v>0</v>
      </c>
      <c r="J34" s="30">
        <f t="shared" si="1"/>
        <v>0</v>
      </c>
      <c r="K34" s="30">
        <f t="shared" si="2"/>
        <v>0</v>
      </c>
      <c r="L34" s="30">
        <f t="shared" si="3"/>
        <v>0</v>
      </c>
      <c r="M34" s="31" t="str">
        <f t="shared" si="4"/>
        <v/>
      </c>
      <c r="N34" s="32"/>
      <c r="O34" s="32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2:49" x14ac:dyDescent="0.2">
      <c r="B35" s="28"/>
      <c r="C35" s="34"/>
      <c r="D35" s="34"/>
      <c r="E35" s="58"/>
      <c r="F35" s="35" t="str">
        <f>IF(M35="","",VLOOKUP(M35,Tabela!$A$2:$B$65521,2,FALSE))</f>
        <v/>
      </c>
      <c r="G35" s="171"/>
      <c r="H35" s="172"/>
      <c r="I35" s="30">
        <f t="shared" si="0"/>
        <v>0</v>
      </c>
      <c r="J35" s="30">
        <f t="shared" si="1"/>
        <v>0</v>
      </c>
      <c r="K35" s="30">
        <f t="shared" si="2"/>
        <v>0</v>
      </c>
      <c r="L35" s="30">
        <f t="shared" si="3"/>
        <v>0</v>
      </c>
      <c r="M35" s="31" t="str">
        <f t="shared" si="4"/>
        <v/>
      </c>
      <c r="N35" s="32"/>
      <c r="O35" s="32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2:49" x14ac:dyDescent="0.2">
      <c r="B36" s="28"/>
      <c r="C36" s="34"/>
      <c r="D36" s="34"/>
      <c r="E36" s="58"/>
      <c r="F36" s="35" t="str">
        <f>IF(M36="","",VLOOKUP(M36,Tabela!$A$2:$B$65521,2,FALSE))</f>
        <v/>
      </c>
      <c r="G36" s="171"/>
      <c r="H36" s="172"/>
      <c r="I36" s="30">
        <f t="shared" si="0"/>
        <v>0</v>
      </c>
      <c r="J36" s="30">
        <f t="shared" si="1"/>
        <v>0</v>
      </c>
      <c r="K36" s="30">
        <f t="shared" si="2"/>
        <v>0</v>
      </c>
      <c r="L36" s="30">
        <f t="shared" si="3"/>
        <v>0</v>
      </c>
      <c r="M36" s="31" t="str">
        <f t="shared" si="4"/>
        <v/>
      </c>
      <c r="N36" s="32"/>
      <c r="O36" s="32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2:49" x14ac:dyDescent="0.2">
      <c r="B37" s="28"/>
      <c r="C37" s="34"/>
      <c r="D37" s="34"/>
      <c r="E37" s="58"/>
      <c r="F37" s="35" t="str">
        <f>IF(M37="","",VLOOKUP(M37,Tabela!$A$2:$B$65521,2,FALSE))</f>
        <v/>
      </c>
      <c r="G37" s="171"/>
      <c r="H37" s="172"/>
      <c r="I37" s="30">
        <f t="shared" si="0"/>
        <v>0</v>
      </c>
      <c r="J37" s="30">
        <f t="shared" si="1"/>
        <v>0</v>
      </c>
      <c r="K37" s="30">
        <f t="shared" si="2"/>
        <v>0</v>
      </c>
      <c r="L37" s="30">
        <f t="shared" si="3"/>
        <v>0</v>
      </c>
      <c r="M37" s="31" t="str">
        <f t="shared" si="4"/>
        <v/>
      </c>
      <c r="N37" s="32"/>
      <c r="O37" s="32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2:49" x14ac:dyDescent="0.2">
      <c r="B38" s="28"/>
      <c r="C38" s="34"/>
      <c r="D38" s="34"/>
      <c r="E38" s="58"/>
      <c r="F38" s="35" t="str">
        <f>IF(M38="","",VLOOKUP(M38,Tabela!$A$2:$B$65521,2,FALSE))</f>
        <v/>
      </c>
      <c r="G38" s="171"/>
      <c r="H38" s="172"/>
      <c r="I38" s="30">
        <f t="shared" si="0"/>
        <v>0</v>
      </c>
      <c r="J38" s="30">
        <f t="shared" si="1"/>
        <v>0</v>
      </c>
      <c r="K38" s="30">
        <f t="shared" si="2"/>
        <v>0</v>
      </c>
      <c r="L38" s="30">
        <f t="shared" si="3"/>
        <v>0</v>
      </c>
      <c r="M38" s="31" t="str">
        <f t="shared" si="4"/>
        <v/>
      </c>
      <c r="N38" s="32"/>
      <c r="O38" s="32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2:49" x14ac:dyDescent="0.2">
      <c r="B39" s="28"/>
      <c r="C39" s="34"/>
      <c r="D39" s="34"/>
      <c r="E39" s="58"/>
      <c r="F39" s="35" t="str">
        <f>IF(M39="","",VLOOKUP(M39,Tabela!$A$2:$B$65521,2,FALSE))</f>
        <v/>
      </c>
      <c r="G39" s="171"/>
      <c r="H39" s="172"/>
      <c r="I39" s="30">
        <f t="shared" si="0"/>
        <v>0</v>
      </c>
      <c r="J39" s="30">
        <f t="shared" si="1"/>
        <v>0</v>
      </c>
      <c r="K39" s="30">
        <f t="shared" si="2"/>
        <v>0</v>
      </c>
      <c r="L39" s="30">
        <f t="shared" si="3"/>
        <v>0</v>
      </c>
      <c r="M39" s="31" t="str">
        <f t="shared" si="4"/>
        <v/>
      </c>
      <c r="N39" s="32"/>
      <c r="O39" s="32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2:49" x14ac:dyDescent="0.2">
      <c r="B40" s="36"/>
      <c r="C40" s="37"/>
      <c r="D40" s="37"/>
      <c r="E40" s="59"/>
      <c r="F40" s="38" t="str">
        <f>IF(M40="","",VLOOKUP(M40,Tabela!$A$2:$B$65521,2,FALSE))</f>
        <v/>
      </c>
      <c r="G40" s="171"/>
      <c r="H40" s="172"/>
      <c r="I40" s="30">
        <f t="shared" si="0"/>
        <v>0</v>
      </c>
      <c r="J40" s="30">
        <f t="shared" si="1"/>
        <v>0</v>
      </c>
      <c r="K40" s="30">
        <f t="shared" si="2"/>
        <v>0</v>
      </c>
      <c r="L40" s="30">
        <f t="shared" si="3"/>
        <v>0</v>
      </c>
      <c r="M40" s="31" t="str">
        <f t="shared" si="4"/>
        <v/>
      </c>
      <c r="N40" s="32"/>
      <c r="O40" s="32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2:49" x14ac:dyDescent="0.2">
      <c r="B41" s="39"/>
      <c r="C41" s="40"/>
      <c r="D41" s="40"/>
      <c r="E41" s="40"/>
      <c r="F41" s="63" t="s">
        <v>8</v>
      </c>
      <c r="G41" s="186">
        <f>ROUND(SUM(G20:H40),2)</f>
        <v>0</v>
      </c>
      <c r="H41" s="187"/>
      <c r="I41" s="32"/>
      <c r="J41" s="32"/>
      <c r="K41" s="32"/>
      <c r="L41" s="32"/>
      <c r="M41" s="32"/>
      <c r="N41" s="41"/>
      <c r="O41" s="32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2:49" s="46" customFormat="1" ht="6.75" customHeight="1" x14ac:dyDescent="0.2">
      <c r="B42" s="42"/>
      <c r="C42" s="42"/>
      <c r="D42" s="42"/>
      <c r="E42" s="42"/>
      <c r="F42" s="43"/>
      <c r="G42" s="182"/>
      <c r="H42" s="182"/>
      <c r="I42" s="44"/>
      <c r="J42" s="44"/>
      <c r="K42" s="44"/>
      <c r="L42" s="44"/>
      <c r="M42" s="44"/>
      <c r="N42" s="44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</row>
    <row r="43" spans="2:49" s="46" customFormat="1" ht="6" customHeight="1" x14ac:dyDescent="0.2">
      <c r="B43" s="47"/>
      <c r="C43" s="47"/>
      <c r="D43" s="47"/>
      <c r="E43" s="47"/>
      <c r="F43" s="48"/>
      <c r="G43" s="185"/>
      <c r="H43" s="185"/>
      <c r="I43" s="49"/>
      <c r="J43" s="49"/>
      <c r="K43" s="49"/>
      <c r="L43" s="49"/>
      <c r="M43" s="49"/>
      <c r="N43" s="49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</row>
    <row r="44" spans="2:49" ht="27" customHeight="1" x14ac:dyDescent="0.2">
      <c r="B44" s="50"/>
      <c r="C44" s="174" t="str">
        <f>IF(D7&gt;" ",'Dados mestre'!Q9 &amp;", ","")&amp;IF(D7&gt;" ",'Extensos Euros'!A10&amp;" de "&amp;'Extensos Euros'!A11&amp;" de " &amp;'Extensos Euros'!A9,"")</f>
        <v/>
      </c>
      <c r="D44" s="174"/>
      <c r="E44" s="174"/>
      <c r="F44" s="174"/>
      <c r="G44" s="174"/>
      <c r="H44" s="174"/>
      <c r="I44" s="32"/>
      <c r="J44" s="32"/>
      <c r="K44" s="32"/>
      <c r="L44" s="32"/>
      <c r="M44" s="32"/>
      <c r="N44" s="32"/>
      <c r="O44" s="32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2:49" x14ac:dyDescent="0.2">
      <c r="B45" s="168" t="str">
        <f>IF('Dados mestre'!AC9=FALSE,"O/A Responsável","")</f>
        <v>O/A Responsável</v>
      </c>
      <c r="C45" s="168"/>
      <c r="D45" s="168"/>
      <c r="E45" s="168"/>
      <c r="F45" s="168"/>
      <c r="G45" s="168"/>
      <c r="H45" s="168"/>
      <c r="I45" s="32"/>
      <c r="J45" s="32"/>
      <c r="K45" s="32"/>
      <c r="L45" s="32"/>
      <c r="M45" s="32"/>
      <c r="N45" s="32"/>
      <c r="O45" s="32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2:49" ht="12.75" customHeight="1" x14ac:dyDescent="0.2">
      <c r="B46" s="169" t="str">
        <f>IF('Dados mestre'!AC9=TRUE,"Observação:    Emissão da guia de receita a cargo da "&amp;VLOOKUP('Dados mestre'!K11,'Dados mestre'!C39:D42,2,FALSE)&amp;".","_____________________________________________")</f>
        <v>_____________________________________________</v>
      </c>
      <c r="C46" s="169"/>
      <c r="D46" s="169"/>
      <c r="E46" s="169"/>
      <c r="F46" s="169"/>
      <c r="G46" s="169"/>
      <c r="H46" s="169"/>
      <c r="I46" s="32"/>
      <c r="J46" s="32"/>
      <c r="K46" s="32"/>
      <c r="L46" s="32"/>
      <c r="M46" s="32"/>
      <c r="N46" s="32"/>
      <c r="O46" s="32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2:49" x14ac:dyDescent="0.2">
      <c r="B47" s="169"/>
      <c r="C47" s="169"/>
      <c r="D47" s="169"/>
      <c r="E47" s="169"/>
      <c r="F47" s="169"/>
      <c r="G47" s="169"/>
      <c r="H47" s="169"/>
      <c r="I47" s="32"/>
      <c r="J47" s="32"/>
      <c r="K47" s="32"/>
      <c r="L47" s="32"/>
      <c r="M47" s="32"/>
      <c r="N47" s="32"/>
      <c r="O47" s="32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</row>
    <row r="48" spans="2:49" ht="13.5" thickBot="1" x14ac:dyDescent="0.25">
      <c r="B48" s="173"/>
      <c r="C48" s="173"/>
      <c r="D48" s="173"/>
      <c r="E48" s="173"/>
      <c r="F48" s="173"/>
      <c r="G48" s="173"/>
      <c r="H48" s="173"/>
      <c r="I48" s="32"/>
      <c r="J48" s="32"/>
      <c r="K48" s="32"/>
      <c r="L48" s="32"/>
      <c r="M48" s="32"/>
      <c r="N48" s="32"/>
      <c r="O48" s="32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</row>
    <row r="49" spans="2:8" x14ac:dyDescent="0.2">
      <c r="B49" s="51"/>
      <c r="C49" s="51"/>
      <c r="D49" s="51"/>
      <c r="E49" s="51"/>
      <c r="F49" s="51"/>
      <c r="G49" s="51"/>
      <c r="H49" s="52"/>
    </row>
    <row r="50" spans="2:8" x14ac:dyDescent="0.2">
      <c r="C50" s="167" t="str">
        <f>VLOOKUP('Dados mestre'!K11,'Dados mestre'!C39:D42,2,FALSE)&amp;", "&amp;"______________________"</f>
        <v>Tesouraria da DROT na Horta, ______________________</v>
      </c>
      <c r="D50" s="167"/>
      <c r="E50" s="167"/>
      <c r="F50" s="167"/>
      <c r="G50" s="167"/>
      <c r="H50" s="167"/>
    </row>
    <row r="52" spans="2:8" x14ac:dyDescent="0.2">
      <c r="B52" s="170" t="s">
        <v>71</v>
      </c>
      <c r="C52" s="170"/>
      <c r="D52" s="170"/>
      <c r="E52" s="170"/>
      <c r="F52" s="170"/>
      <c r="G52" s="170"/>
      <c r="H52" s="170"/>
    </row>
    <row r="54" spans="2:8" x14ac:dyDescent="0.2">
      <c r="B54" s="170" t="s">
        <v>860</v>
      </c>
      <c r="C54" s="170"/>
      <c r="D54" s="170"/>
      <c r="E54" s="170"/>
      <c r="F54" s="170"/>
      <c r="G54" s="170"/>
      <c r="H54" s="170"/>
    </row>
    <row r="55" spans="2:8" ht="7.5" customHeight="1" x14ac:dyDescent="0.2"/>
    <row r="57" spans="2:8" x14ac:dyDescent="0.2">
      <c r="B57" s="166" t="s">
        <v>861</v>
      </c>
      <c r="C57" s="166"/>
      <c r="D57" s="166"/>
      <c r="E57" s="166"/>
      <c r="F57" s="166"/>
      <c r="G57" s="166"/>
      <c r="H57" s="166"/>
    </row>
    <row r="58" spans="2:8" ht="13.5" thickBot="1" x14ac:dyDescent="0.25">
      <c r="B58" s="53"/>
      <c r="C58" s="53"/>
      <c r="D58" s="53"/>
      <c r="E58" s="53"/>
      <c r="F58" s="53"/>
      <c r="G58" s="53"/>
      <c r="H58" s="54"/>
    </row>
    <row r="59" spans="2:8" x14ac:dyDescent="0.2">
      <c r="B59" s="181" t="s">
        <v>816</v>
      </c>
      <c r="C59" s="181"/>
      <c r="D59" s="181"/>
      <c r="E59" s="181"/>
      <c r="F59" s="181"/>
      <c r="G59" s="181"/>
      <c r="H59" s="181"/>
    </row>
    <row r="60" spans="2:8" x14ac:dyDescent="0.2">
      <c r="B60" s="179" t="s">
        <v>301</v>
      </c>
      <c r="C60" s="179"/>
      <c r="D60" s="179"/>
      <c r="E60" s="179"/>
      <c r="F60" s="179"/>
      <c r="G60" s="179"/>
      <c r="H60" s="179"/>
    </row>
    <row r="61" spans="2:8" x14ac:dyDescent="0.2">
      <c r="B61" s="72" t="s">
        <v>805</v>
      </c>
      <c r="C61" s="60"/>
    </row>
  </sheetData>
  <sheetProtection algorithmName="SHA-512" hashValue="XvZkKkGFi2coBhA5Z6zsN61Ww4QoocfzSqiAqRDAIiO3xrRexc9zVAc4/SWmF7Tc2H59vRkWizuj6xQJAOXIvw==" saltValue="h7+1Va2e3+37WMbKtmV1qA==" spinCount="100000" sheet="1" selectLockedCells="1"/>
  <mergeCells count="46">
    <mergeCell ref="G41:H41"/>
    <mergeCell ref="G22:H22"/>
    <mergeCell ref="G5:H5"/>
    <mergeCell ref="C9:F9"/>
    <mergeCell ref="B15:H17"/>
    <mergeCell ref="G27:H27"/>
    <mergeCell ref="D7:H7"/>
    <mergeCell ref="D6:H6"/>
    <mergeCell ref="B60:H60"/>
    <mergeCell ref="B18:H18"/>
    <mergeCell ref="G23:H23"/>
    <mergeCell ref="G24:H24"/>
    <mergeCell ref="B59:H59"/>
    <mergeCell ref="G30:H30"/>
    <mergeCell ref="G31:H31"/>
    <mergeCell ref="G42:H42"/>
    <mergeCell ref="G28:H28"/>
    <mergeCell ref="G40:H40"/>
    <mergeCell ref="G19:H19"/>
    <mergeCell ref="G20:H20"/>
    <mergeCell ref="G43:H43"/>
    <mergeCell ref="G37:H37"/>
    <mergeCell ref="G38:H38"/>
    <mergeCell ref="G34:H34"/>
    <mergeCell ref="B3:D3"/>
    <mergeCell ref="G32:H32"/>
    <mergeCell ref="G29:H29"/>
    <mergeCell ref="G39:H39"/>
    <mergeCell ref="B48:H48"/>
    <mergeCell ref="C44:H44"/>
    <mergeCell ref="G33:H33"/>
    <mergeCell ref="G25:H25"/>
    <mergeCell ref="G26:H26"/>
    <mergeCell ref="B14:H14"/>
    <mergeCell ref="B11:H13"/>
    <mergeCell ref="G4:H4"/>
    <mergeCell ref="C5:D5"/>
    <mergeCell ref="G35:H35"/>
    <mergeCell ref="G36:H36"/>
    <mergeCell ref="G21:H21"/>
    <mergeCell ref="B57:H57"/>
    <mergeCell ref="C50:H50"/>
    <mergeCell ref="B45:H45"/>
    <mergeCell ref="B46:H47"/>
    <mergeCell ref="B54:H54"/>
    <mergeCell ref="B52:H52"/>
  </mergeCells>
  <phoneticPr fontId="0" type="noConversion"/>
  <dataValidations xWindow="444" yWindow="290" count="5">
    <dataValidation type="custom" allowBlank="1" showInputMessage="1" showErrorMessage="1" errorTitle="Atenção" error="Digite os algarísmos respeitantes ao Grupo pretendido, na linha seguinte." sqref="C20:C40" xr:uid="{00000000-0002-0000-0000-000000000000}">
      <formula1>($B20=0)</formula1>
    </dataValidation>
    <dataValidation type="custom" showInputMessage="1" showErrorMessage="1" errorTitle="Atenção" error="Digite os algarismos respeitantes ao Artigo pretendido, na linha seguinte." sqref="D21:D40" xr:uid="{00000000-0002-0000-0000-000001000000}">
      <formula1>($B21+$C21)=0</formula1>
    </dataValidation>
    <dataValidation type="custom" showInputMessage="1" showErrorMessage="1" errorTitle="Atenção" error="Digite os algarísmos respeitantes ao Grupo pretendido, na linha seguinte." sqref="D20" xr:uid="{00000000-0002-0000-0000-000002000000}">
      <formula1>($B20+$C20)=0</formula1>
    </dataValidation>
    <dataValidation type="whole" operator="greaterThan" showInputMessage="1" showErrorMessage="1" error="Digite sempre os Capítulos por ordem crescente" sqref="B21:B40" xr:uid="{00000000-0002-0000-0000-000003000000}">
      <formula1>$B$20</formula1>
    </dataValidation>
    <dataValidation allowBlank="1" showInputMessage="1" sqref="G20:H40" xr:uid="{00000000-0002-0000-0000-000004000000}"/>
  </dataValidations>
  <printOptions horizontalCentered="1"/>
  <pageMargins left="0.25" right="0.25" top="0.75" bottom="0.75" header="0.3" footer="0.3"/>
  <pageSetup paperSize="9" scale="85" orientation="portrait" horizontalDpi="4294967293" verticalDpi="36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444" yWindow="290" count="1">
        <x14:dataValidation type="list" allowBlank="1" showInputMessage="1" showErrorMessage="1" xr:uid="{00000000-0002-0000-0000-000005000000}">
          <x14:formula1>
            <xm:f>'Dados mestre'!$M$11:$M$99</xm:f>
          </x14:formula1>
          <xm:sqref>D7:H7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D100"/>
  <sheetViews>
    <sheetView showGridLines="0" showZeros="0" showOutlineSymbols="0" topLeftCell="A8" zoomScaleNormal="100" workbookViewId="0">
      <selection activeCell="F15" sqref="F15:G15"/>
    </sheetView>
  </sheetViews>
  <sheetFormatPr defaultRowHeight="25.5" customHeight="1" x14ac:dyDescent="0.2"/>
  <cols>
    <col min="1" max="1" width="3.7109375" style="81" customWidth="1"/>
    <col min="2" max="2" width="3.5703125" style="81" customWidth="1"/>
    <col min="3" max="3" width="7.85546875" style="81" customWidth="1"/>
    <col min="4" max="5" width="9.140625" style="81"/>
    <col min="6" max="6" width="11.7109375" style="81" customWidth="1"/>
    <col min="7" max="7" width="12.7109375" style="81" customWidth="1"/>
    <col min="8" max="9" width="3.7109375" style="81" customWidth="1"/>
    <col min="10" max="11" width="9.140625" style="81" hidden="1" customWidth="1"/>
    <col min="12" max="12" width="3.7109375" style="81" customWidth="1"/>
    <col min="13" max="13" width="75.28515625" style="81" customWidth="1"/>
    <col min="14" max="14" width="9.140625" style="81" customWidth="1"/>
    <col min="15" max="16" width="10.140625" style="81" customWidth="1"/>
    <col min="17" max="17" width="26.28515625" style="81" customWidth="1"/>
    <col min="18" max="18" width="3.7109375" style="81" customWidth="1"/>
    <col min="19" max="19" width="3.85546875" style="81" customWidth="1"/>
    <col min="20" max="20" width="3.7109375" style="81" hidden="1" customWidth="1"/>
    <col min="21" max="21" width="9.140625" style="81" hidden="1" customWidth="1"/>
    <col min="22" max="22" width="64.5703125" style="81" hidden="1" customWidth="1"/>
    <col min="23" max="23" width="8" style="81" hidden="1" customWidth="1"/>
    <col min="24" max="24" width="9.5703125" style="81" hidden="1" customWidth="1"/>
    <col min="25" max="25" width="3.42578125" style="81" hidden="1" customWidth="1"/>
    <col min="26" max="26" width="3.7109375" style="82" hidden="1" customWidth="1"/>
    <col min="27" max="27" width="3.7109375" style="81" hidden="1" customWidth="1"/>
    <col min="28" max="28" width="5.140625" style="81" hidden="1" customWidth="1"/>
    <col min="29" max="29" width="39.28515625" style="81" hidden="1" customWidth="1"/>
    <col min="30" max="30" width="3.140625" style="81" customWidth="1"/>
    <col min="31" max="31" width="9.140625" style="81" customWidth="1"/>
    <col min="32" max="16384" width="9.140625" style="81"/>
  </cols>
  <sheetData>
    <row r="1" spans="1:30" ht="25.5" hidden="1" customHeight="1" x14ac:dyDescent="0.2"/>
    <row r="2" spans="1:30" ht="25.5" hidden="1" customHeight="1" x14ac:dyDescent="0.2"/>
    <row r="3" spans="1:30" ht="25.5" hidden="1" customHeight="1" x14ac:dyDescent="0.2">
      <c r="A3" s="81">
        <v>1</v>
      </c>
      <c r="C3" s="83" t="s">
        <v>89</v>
      </c>
    </row>
    <row r="4" spans="1:30" ht="25.5" hidden="1" customHeight="1" x14ac:dyDescent="0.2">
      <c r="A4" s="81">
        <v>2</v>
      </c>
      <c r="C4" s="83" t="s">
        <v>90</v>
      </c>
    </row>
    <row r="5" spans="1:30" ht="25.5" hidden="1" customHeight="1" x14ac:dyDescent="0.2">
      <c r="A5" s="81">
        <v>3</v>
      </c>
      <c r="C5" s="83" t="s">
        <v>91</v>
      </c>
    </row>
    <row r="6" spans="1:30" ht="25.5" hidden="1" customHeight="1" x14ac:dyDescent="0.2">
      <c r="A6" s="81">
        <v>4</v>
      </c>
      <c r="C6" s="83" t="s">
        <v>88</v>
      </c>
    </row>
    <row r="7" spans="1:30" ht="25.5" hidden="1" customHeight="1" x14ac:dyDescent="0.2">
      <c r="AA7" s="82"/>
      <c r="AB7" s="82"/>
      <c r="AC7" s="82"/>
      <c r="AD7" s="82"/>
    </row>
    <row r="8" spans="1:30" ht="25.5" customHeight="1" thickBot="1" x14ac:dyDescent="0.25">
      <c r="C8" s="197" t="s">
        <v>96</v>
      </c>
      <c r="D8" s="197"/>
      <c r="E8" s="197"/>
      <c r="F8" s="197"/>
      <c r="G8" s="197"/>
      <c r="H8" s="197"/>
      <c r="L8" s="84"/>
      <c r="M8" s="157" t="s">
        <v>97</v>
      </c>
    </row>
    <row r="9" spans="1:30" ht="25.5" customHeight="1" x14ac:dyDescent="0.2">
      <c r="B9" s="85"/>
      <c r="C9" s="86"/>
      <c r="D9" s="86"/>
      <c r="E9" s="86"/>
      <c r="F9" s="86"/>
      <c r="G9" s="86"/>
      <c r="H9" s="87"/>
      <c r="L9" s="88"/>
      <c r="M9" s="89"/>
      <c r="N9" s="89"/>
      <c r="O9" s="89"/>
      <c r="P9" s="89"/>
      <c r="Q9" s="89">
        <f>VLOOKUP('Guia Receita'!D7,'Dados mestre'!M11:Q99,5)</f>
        <v>0</v>
      </c>
      <c r="R9" s="90"/>
      <c r="Z9" s="91"/>
      <c r="AC9" s="165" t="b">
        <v>0</v>
      </c>
    </row>
    <row r="10" spans="1:30" ht="25.5" customHeight="1" x14ac:dyDescent="0.2">
      <c r="B10" s="92"/>
      <c r="C10" s="79" t="s">
        <v>48</v>
      </c>
      <c r="D10" s="79"/>
      <c r="E10" s="93"/>
      <c r="F10" s="93"/>
      <c r="G10" s="93"/>
      <c r="H10" s="94"/>
      <c r="L10" s="95"/>
      <c r="M10" s="96" t="s">
        <v>93</v>
      </c>
      <c r="N10" s="96" t="s">
        <v>92</v>
      </c>
      <c r="O10" s="96" t="s">
        <v>110</v>
      </c>
      <c r="P10" s="97"/>
      <c r="Q10" s="96" t="s">
        <v>817</v>
      </c>
      <c r="R10" s="98"/>
      <c r="Z10" s="91"/>
    </row>
    <row r="11" spans="1:30" ht="25.5" customHeight="1" thickBot="1" x14ac:dyDescent="0.25">
      <c r="B11" s="99"/>
      <c r="C11" s="195"/>
      <c r="D11" s="195"/>
      <c r="E11" s="195"/>
      <c r="F11" s="195"/>
      <c r="G11" s="195"/>
      <c r="H11" s="101"/>
      <c r="K11" s="102">
        <v>2</v>
      </c>
      <c r="L11" s="95"/>
      <c r="M11" s="103" t="str">
        <f xml:space="preserve"> " "</f>
        <v xml:space="preserve"> </v>
      </c>
      <c r="N11" s="104" t="str">
        <f>" "</f>
        <v xml:space="preserve"> </v>
      </c>
      <c r="O11" s="105" t="str">
        <f>" "</f>
        <v xml:space="preserve"> </v>
      </c>
      <c r="P11" s="97" t="str">
        <f>" "</f>
        <v xml:space="preserve"> </v>
      </c>
      <c r="Q11" s="103"/>
      <c r="R11" s="98"/>
      <c r="Z11" s="91"/>
    </row>
    <row r="12" spans="1:30" ht="25.5" customHeight="1" x14ac:dyDescent="0.2">
      <c r="L12" s="95"/>
      <c r="M12" s="103" t="s">
        <v>204</v>
      </c>
      <c r="N12" s="104" t="s">
        <v>143</v>
      </c>
      <c r="O12" s="106" t="s">
        <v>99</v>
      </c>
      <c r="P12" s="97"/>
      <c r="Q12" s="103" t="s">
        <v>204</v>
      </c>
      <c r="R12" s="98"/>
      <c r="Z12" s="91"/>
    </row>
    <row r="13" spans="1:30" ht="25.5" customHeight="1" thickBot="1" x14ac:dyDescent="0.25">
      <c r="C13" s="157" t="s">
        <v>95</v>
      </c>
      <c r="L13" s="95"/>
      <c r="M13" s="107" t="s">
        <v>218</v>
      </c>
      <c r="N13" s="104" t="s">
        <v>146</v>
      </c>
      <c r="O13" s="108" t="s">
        <v>108</v>
      </c>
      <c r="P13" s="97"/>
      <c r="Q13" s="107" t="s">
        <v>218</v>
      </c>
      <c r="R13" s="98"/>
      <c r="Z13" s="91"/>
    </row>
    <row r="14" spans="1:30" ht="25.5" customHeight="1" x14ac:dyDescent="0.2">
      <c r="B14" s="85"/>
      <c r="C14" s="109"/>
      <c r="D14" s="86"/>
      <c r="E14" s="86"/>
      <c r="F14" s="212" t="s">
        <v>858</v>
      </c>
      <c r="G14" s="212"/>
      <c r="H14" s="87"/>
      <c r="L14" s="95"/>
      <c r="M14" s="107" t="s">
        <v>238</v>
      </c>
      <c r="N14" s="104" t="s">
        <v>145</v>
      </c>
      <c r="O14" s="108" t="s">
        <v>104</v>
      </c>
      <c r="P14" s="97"/>
      <c r="Q14" s="107" t="s">
        <v>238</v>
      </c>
      <c r="R14" s="98"/>
      <c r="Z14" s="91"/>
    </row>
    <row r="15" spans="1:30" ht="25.5" customHeight="1" x14ac:dyDescent="0.2">
      <c r="A15" s="110"/>
      <c r="B15" s="92"/>
      <c r="C15" s="203" t="s">
        <v>803</v>
      </c>
      <c r="D15" s="203"/>
      <c r="E15" s="204"/>
      <c r="F15" s="207"/>
      <c r="G15" s="208"/>
      <c r="H15" s="111"/>
      <c r="I15" s="110"/>
      <c r="J15" s="112"/>
      <c r="K15" s="112"/>
      <c r="L15" s="95"/>
      <c r="M15" s="107" t="s">
        <v>241</v>
      </c>
      <c r="N15" s="104" t="s">
        <v>139</v>
      </c>
      <c r="O15" s="108" t="s">
        <v>103</v>
      </c>
      <c r="P15" s="97"/>
      <c r="Q15" s="107" t="s">
        <v>241</v>
      </c>
      <c r="R15" s="98"/>
      <c r="Z15" s="91"/>
    </row>
    <row r="16" spans="1:30" ht="25.5" customHeight="1" x14ac:dyDescent="0.2">
      <c r="B16" s="92"/>
      <c r="C16" s="93"/>
      <c r="D16" s="93"/>
      <c r="E16" s="164"/>
      <c r="F16" s="194" t="s">
        <v>859</v>
      </c>
      <c r="G16" s="194"/>
      <c r="H16" s="94"/>
      <c r="L16" s="95"/>
      <c r="M16" s="107" t="s">
        <v>242</v>
      </c>
      <c r="N16" s="104" t="s">
        <v>140</v>
      </c>
      <c r="O16" s="106" t="s">
        <v>103</v>
      </c>
      <c r="P16" s="97"/>
      <c r="Q16" s="107" t="s">
        <v>242</v>
      </c>
      <c r="R16" s="98"/>
      <c r="Z16" s="91"/>
      <c r="AA16" s="91"/>
      <c r="AB16" s="82"/>
      <c r="AC16" s="82"/>
      <c r="AD16" s="82"/>
    </row>
    <row r="17" spans="1:30" ht="25.5" customHeight="1" x14ac:dyDescent="0.2">
      <c r="A17" s="113"/>
      <c r="B17" s="92"/>
      <c r="C17" s="203" t="s">
        <v>804</v>
      </c>
      <c r="D17" s="205"/>
      <c r="E17" s="206"/>
      <c r="F17" s="114"/>
      <c r="G17" s="115"/>
      <c r="H17" s="94"/>
      <c r="I17" s="113"/>
      <c r="L17" s="95"/>
      <c r="M17" s="107" t="s">
        <v>221</v>
      </c>
      <c r="N17" s="104" t="s">
        <v>127</v>
      </c>
      <c r="O17" s="108" t="s">
        <v>107</v>
      </c>
      <c r="P17" s="97"/>
      <c r="Q17" s="107" t="s">
        <v>221</v>
      </c>
      <c r="R17" s="98"/>
      <c r="Z17" s="91"/>
      <c r="AA17" s="91"/>
      <c r="AB17" s="82"/>
      <c r="AC17" s="82"/>
      <c r="AD17" s="82"/>
    </row>
    <row r="18" spans="1:30" ht="25.5" customHeight="1" thickBot="1" x14ac:dyDescent="0.25">
      <c r="B18" s="99"/>
      <c r="C18" s="100"/>
      <c r="D18" s="100"/>
      <c r="E18" s="100"/>
      <c r="F18" s="100"/>
      <c r="G18" s="100"/>
      <c r="H18" s="101"/>
      <c r="L18" s="95"/>
      <c r="M18" s="107" t="s">
        <v>258</v>
      </c>
      <c r="N18" s="104" t="s">
        <v>141</v>
      </c>
      <c r="O18" s="108" t="s">
        <v>100</v>
      </c>
      <c r="P18" s="97"/>
      <c r="Q18" s="107" t="s">
        <v>258</v>
      </c>
      <c r="R18" s="98"/>
      <c r="Z18" s="91"/>
      <c r="AA18" s="91"/>
      <c r="AB18" s="82"/>
      <c r="AC18" s="82"/>
      <c r="AD18" s="82"/>
    </row>
    <row r="19" spans="1:30" ht="25.5" customHeight="1" x14ac:dyDescent="0.2">
      <c r="L19" s="95"/>
      <c r="M19" s="107" t="s">
        <v>226</v>
      </c>
      <c r="N19" s="104" t="s">
        <v>119</v>
      </c>
      <c r="O19" s="108" t="s">
        <v>106</v>
      </c>
      <c r="P19" s="97"/>
      <c r="Q19" s="107" t="s">
        <v>226</v>
      </c>
      <c r="R19" s="98"/>
      <c r="Z19" s="91"/>
      <c r="AA19" s="91"/>
      <c r="AB19" s="82"/>
      <c r="AC19" s="82"/>
      <c r="AD19" s="82"/>
    </row>
    <row r="20" spans="1:30" ht="25.5" customHeight="1" thickBot="1" x14ac:dyDescent="0.25">
      <c r="C20" s="197" t="s">
        <v>109</v>
      </c>
      <c r="D20" s="197"/>
      <c r="E20" s="197"/>
      <c r="F20" s="197"/>
      <c r="G20" s="197"/>
      <c r="H20" s="197"/>
      <c r="L20" s="95"/>
      <c r="M20" s="107" t="s">
        <v>245</v>
      </c>
      <c r="N20" s="104" t="s">
        <v>124</v>
      </c>
      <c r="O20" s="108" t="s">
        <v>102</v>
      </c>
      <c r="P20" s="97"/>
      <c r="Q20" s="107" t="s">
        <v>245</v>
      </c>
      <c r="R20" s="98"/>
      <c r="Z20" s="91"/>
      <c r="AA20" s="91"/>
      <c r="AB20" s="82"/>
      <c r="AC20" s="82"/>
      <c r="AD20" s="82"/>
    </row>
    <row r="21" spans="1:30" ht="25.5" customHeight="1" x14ac:dyDescent="0.2">
      <c r="B21" s="116"/>
      <c r="C21" s="117"/>
      <c r="D21" s="117"/>
      <c r="E21" s="117"/>
      <c r="F21" s="117"/>
      <c r="G21" s="117"/>
      <c r="H21" s="118"/>
      <c r="L21" s="95"/>
      <c r="M21" s="107" t="s">
        <v>256</v>
      </c>
      <c r="N21" s="104" t="s">
        <v>131</v>
      </c>
      <c r="O21" s="108" t="s">
        <v>100</v>
      </c>
      <c r="P21" s="97"/>
      <c r="Q21" s="107" t="s">
        <v>256</v>
      </c>
      <c r="R21" s="98"/>
      <c r="Z21" s="91"/>
      <c r="AA21" s="91"/>
      <c r="AB21" s="82"/>
      <c r="AC21" s="82"/>
      <c r="AD21" s="82"/>
    </row>
    <row r="22" spans="1:30" ht="25.5" customHeight="1" x14ac:dyDescent="0.2">
      <c r="B22" s="119"/>
      <c r="C22" s="120" t="s">
        <v>98</v>
      </c>
      <c r="D22" s="209" t="s">
        <v>94</v>
      </c>
      <c r="E22" s="210"/>
      <c r="F22" s="210"/>
      <c r="G22" s="211"/>
      <c r="H22" s="121"/>
      <c r="L22" s="95"/>
      <c r="M22" s="107" t="s">
        <v>230</v>
      </c>
      <c r="N22" s="104" t="s">
        <v>117</v>
      </c>
      <c r="O22" s="106" t="s">
        <v>105</v>
      </c>
      <c r="P22" s="97"/>
      <c r="Q22" s="107" t="s">
        <v>230</v>
      </c>
      <c r="R22" s="98"/>
      <c r="Z22" s="91"/>
      <c r="AA22" s="91"/>
      <c r="AB22" s="82"/>
      <c r="AC22" s="82"/>
      <c r="AD22" s="82"/>
    </row>
    <row r="23" spans="1:30" ht="25.5" customHeight="1" x14ac:dyDescent="0.2">
      <c r="B23" s="119"/>
      <c r="C23" s="80" t="str">
        <f>" "</f>
        <v xml:space="preserve"> </v>
      </c>
      <c r="D23" s="200" t="str">
        <f>" "</f>
        <v xml:space="preserve"> </v>
      </c>
      <c r="E23" s="201"/>
      <c r="F23" s="201"/>
      <c r="G23" s="202"/>
      <c r="H23" s="121"/>
      <c r="L23" s="95"/>
      <c r="M23" s="107" t="s">
        <v>235</v>
      </c>
      <c r="N23" s="104" t="s">
        <v>134</v>
      </c>
      <c r="O23" s="108" t="s">
        <v>104</v>
      </c>
      <c r="P23" s="97"/>
      <c r="Q23" s="107" t="s">
        <v>235</v>
      </c>
      <c r="R23" s="98"/>
      <c r="AA23" s="82"/>
      <c r="AB23" s="82"/>
      <c r="AC23" s="82"/>
      <c r="AD23" s="82"/>
    </row>
    <row r="24" spans="1:30" ht="25.5" customHeight="1" x14ac:dyDescent="0.2">
      <c r="B24" s="119"/>
      <c r="C24" s="80" t="s">
        <v>99</v>
      </c>
      <c r="D24" s="200" t="s">
        <v>204</v>
      </c>
      <c r="E24" s="201"/>
      <c r="F24" s="201"/>
      <c r="G24" s="202"/>
      <c r="H24" s="121"/>
      <c r="L24" s="95"/>
      <c r="M24" s="122" t="s">
        <v>247</v>
      </c>
      <c r="N24" s="104" t="s">
        <v>129</v>
      </c>
      <c r="O24" s="108" t="s">
        <v>101</v>
      </c>
      <c r="P24" s="97"/>
      <c r="Q24" s="122" t="s">
        <v>247</v>
      </c>
      <c r="R24" s="98"/>
      <c r="U24" s="83" t="s">
        <v>214</v>
      </c>
      <c r="AA24" s="82"/>
      <c r="AB24" s="82"/>
      <c r="AC24" s="82"/>
      <c r="AD24" s="82"/>
    </row>
    <row r="25" spans="1:30" ht="25.5" customHeight="1" thickBot="1" x14ac:dyDescent="0.25">
      <c r="B25" s="119"/>
      <c r="C25" s="80" t="s">
        <v>100</v>
      </c>
      <c r="D25" s="200" t="s">
        <v>205</v>
      </c>
      <c r="E25" s="201"/>
      <c r="F25" s="201"/>
      <c r="G25" s="202"/>
      <c r="H25" s="121"/>
      <c r="L25" s="95"/>
      <c r="M25" s="107" t="s">
        <v>246</v>
      </c>
      <c r="N25" s="104" t="s">
        <v>125</v>
      </c>
      <c r="O25" s="108" t="s">
        <v>102</v>
      </c>
      <c r="P25" s="97"/>
      <c r="Q25" s="107" t="s">
        <v>246</v>
      </c>
      <c r="R25" s="98"/>
      <c r="U25" s="197" t="s">
        <v>724</v>
      </c>
      <c r="V25" s="197"/>
      <c r="W25" s="197"/>
      <c r="X25" s="197"/>
      <c r="Y25" s="197"/>
      <c r="AA25" s="82"/>
      <c r="AB25" s="82"/>
      <c r="AC25" s="82"/>
      <c r="AD25" s="82"/>
    </row>
    <row r="26" spans="1:30" ht="25.5" customHeight="1" x14ac:dyDescent="0.2">
      <c r="B26" s="119"/>
      <c r="C26" s="80" t="s">
        <v>101</v>
      </c>
      <c r="D26" s="200" t="s">
        <v>206</v>
      </c>
      <c r="E26" s="201"/>
      <c r="F26" s="201"/>
      <c r="G26" s="202"/>
      <c r="H26" s="121"/>
      <c r="L26" s="95"/>
      <c r="M26" s="122" t="s">
        <v>248</v>
      </c>
      <c r="N26" s="104" t="s">
        <v>121</v>
      </c>
      <c r="O26" s="108" t="s">
        <v>101</v>
      </c>
      <c r="P26" s="97"/>
      <c r="Q26" s="122" t="s">
        <v>248</v>
      </c>
      <c r="R26" s="98"/>
      <c r="T26" s="123"/>
      <c r="U26" s="124"/>
      <c r="V26" s="124"/>
      <c r="W26" s="124"/>
      <c r="X26" s="124"/>
      <c r="Y26" s="125"/>
      <c r="AA26" s="82"/>
      <c r="AB26" s="82"/>
      <c r="AC26" s="82"/>
      <c r="AD26" s="82"/>
    </row>
    <row r="27" spans="1:30" ht="25.5" customHeight="1" x14ac:dyDescent="0.2">
      <c r="B27" s="119"/>
      <c r="C27" s="80" t="s">
        <v>102</v>
      </c>
      <c r="D27" s="200" t="s">
        <v>207</v>
      </c>
      <c r="E27" s="201"/>
      <c r="F27" s="201"/>
      <c r="G27" s="202"/>
      <c r="H27" s="121"/>
      <c r="L27" s="95"/>
      <c r="M27" s="107" t="s">
        <v>227</v>
      </c>
      <c r="N27" s="104" t="s">
        <v>148</v>
      </c>
      <c r="O27" s="108" t="s">
        <v>106</v>
      </c>
      <c r="P27" s="97"/>
      <c r="Q27" s="107" t="s">
        <v>227</v>
      </c>
      <c r="R27" s="98"/>
      <c r="T27" s="126"/>
      <c r="U27" s="127" t="s">
        <v>725</v>
      </c>
      <c r="V27" s="127" t="s">
        <v>726</v>
      </c>
      <c r="W27" s="128"/>
      <c r="X27" s="128"/>
      <c r="Y27" s="129"/>
    </row>
    <row r="28" spans="1:30" ht="25.5" customHeight="1" x14ac:dyDescent="0.2">
      <c r="B28" s="119"/>
      <c r="C28" s="80" t="s">
        <v>103</v>
      </c>
      <c r="D28" s="200" t="s">
        <v>208</v>
      </c>
      <c r="E28" s="201"/>
      <c r="F28" s="201"/>
      <c r="G28" s="202"/>
      <c r="H28" s="121"/>
      <c r="L28" s="95"/>
      <c r="M28" s="107" t="s">
        <v>222</v>
      </c>
      <c r="N28" s="104" t="s">
        <v>135</v>
      </c>
      <c r="O28" s="108" t="s">
        <v>107</v>
      </c>
      <c r="P28" s="97"/>
      <c r="Q28" s="107" t="s">
        <v>222</v>
      </c>
      <c r="R28" s="98"/>
      <c r="T28" s="126"/>
      <c r="U28" s="130" t="s">
        <v>727</v>
      </c>
      <c r="V28" s="131" t="s">
        <v>802</v>
      </c>
      <c r="W28" s="132" t="str">
        <f>LEFT(V28,4)</f>
        <v>A000</v>
      </c>
      <c r="X28" s="132" t="str">
        <f>U28</f>
        <v>A000001</v>
      </c>
      <c r="Y28" s="129"/>
    </row>
    <row r="29" spans="1:30" ht="25.5" customHeight="1" x14ac:dyDescent="0.2">
      <c r="B29" s="119"/>
      <c r="C29" s="80" t="s">
        <v>104</v>
      </c>
      <c r="D29" s="200" t="s">
        <v>209</v>
      </c>
      <c r="E29" s="201"/>
      <c r="F29" s="201"/>
      <c r="G29" s="202"/>
      <c r="H29" s="121"/>
      <c r="L29" s="95"/>
      <c r="M29" s="107" t="s">
        <v>217</v>
      </c>
      <c r="N29" s="104" t="s">
        <v>133</v>
      </c>
      <c r="O29" s="108" t="s">
        <v>108</v>
      </c>
      <c r="P29" s="97"/>
      <c r="Q29" s="107" t="s">
        <v>217</v>
      </c>
      <c r="R29" s="98"/>
      <c r="T29" s="126"/>
      <c r="U29" s="130" t="s">
        <v>728</v>
      </c>
      <c r="V29" s="131" t="s">
        <v>729</v>
      </c>
      <c r="W29" s="132" t="str">
        <f t="shared" ref="W29:W64" si="0">LEFT(V29,4)</f>
        <v>A001</v>
      </c>
      <c r="X29" s="132" t="str">
        <f t="shared" ref="X29:X64" si="1">U29</f>
        <v>A000931</v>
      </c>
      <c r="Y29" s="129"/>
    </row>
    <row r="30" spans="1:30" ht="25.5" customHeight="1" x14ac:dyDescent="0.2">
      <c r="B30" s="119"/>
      <c r="C30" s="80" t="s">
        <v>105</v>
      </c>
      <c r="D30" s="200" t="s">
        <v>210</v>
      </c>
      <c r="E30" s="201"/>
      <c r="F30" s="201"/>
      <c r="G30" s="202"/>
      <c r="H30" s="121"/>
      <c r="L30" s="95"/>
      <c r="M30" s="107" t="s">
        <v>243</v>
      </c>
      <c r="N30" s="104" t="s">
        <v>142</v>
      </c>
      <c r="O30" s="108" t="s">
        <v>103</v>
      </c>
      <c r="P30" s="97"/>
      <c r="Q30" s="107" t="s">
        <v>243</v>
      </c>
      <c r="R30" s="98"/>
      <c r="T30" s="126"/>
      <c r="U30" s="130" t="s">
        <v>730</v>
      </c>
      <c r="V30" s="131" t="s">
        <v>731</v>
      </c>
      <c r="W30" s="132" t="str">
        <f t="shared" si="0"/>
        <v>A002</v>
      </c>
      <c r="X30" s="132" t="str">
        <f t="shared" si="1"/>
        <v>A000932</v>
      </c>
      <c r="Y30" s="129"/>
    </row>
    <row r="31" spans="1:30" ht="25.5" customHeight="1" x14ac:dyDescent="0.2">
      <c r="B31" s="119"/>
      <c r="C31" s="80" t="s">
        <v>106</v>
      </c>
      <c r="D31" s="200" t="s">
        <v>211</v>
      </c>
      <c r="E31" s="201"/>
      <c r="F31" s="201"/>
      <c r="G31" s="202"/>
      <c r="H31" s="121"/>
      <c r="L31" s="95"/>
      <c r="M31" s="133" t="s">
        <v>249</v>
      </c>
      <c r="N31" s="104" t="s">
        <v>122</v>
      </c>
      <c r="O31" s="108" t="s">
        <v>101</v>
      </c>
      <c r="P31" s="97"/>
      <c r="Q31" s="133" t="s">
        <v>249</v>
      </c>
      <c r="R31" s="98"/>
      <c r="T31" s="126"/>
      <c r="U31" s="130" t="s">
        <v>732</v>
      </c>
      <c r="V31" s="131" t="s">
        <v>733</v>
      </c>
      <c r="W31" s="132" t="str">
        <f t="shared" si="0"/>
        <v>A003</v>
      </c>
      <c r="X31" s="132" t="str">
        <f t="shared" si="1"/>
        <v>A000933</v>
      </c>
      <c r="Y31" s="129"/>
    </row>
    <row r="32" spans="1:30" ht="25.5" customHeight="1" x14ac:dyDescent="0.2">
      <c r="B32" s="119"/>
      <c r="C32" s="80" t="s">
        <v>107</v>
      </c>
      <c r="D32" s="200" t="s">
        <v>212</v>
      </c>
      <c r="E32" s="201"/>
      <c r="F32" s="201"/>
      <c r="G32" s="202"/>
      <c r="H32" s="121"/>
      <c r="L32" s="95"/>
      <c r="M32" s="133" t="s">
        <v>250</v>
      </c>
      <c r="N32" s="134" t="s">
        <v>113</v>
      </c>
      <c r="O32" s="108" t="s">
        <v>101</v>
      </c>
      <c r="P32" s="97"/>
      <c r="Q32" s="133" t="s">
        <v>250</v>
      </c>
      <c r="R32" s="98"/>
      <c r="T32" s="126"/>
      <c r="U32" s="130" t="s">
        <v>734</v>
      </c>
      <c r="V32" s="130" t="s">
        <v>735</v>
      </c>
      <c r="W32" s="132" t="str">
        <f t="shared" si="0"/>
        <v>A004</v>
      </c>
      <c r="X32" s="132" t="str">
        <f t="shared" si="1"/>
        <v>A000934</v>
      </c>
      <c r="Y32" s="129"/>
    </row>
    <row r="33" spans="2:25" ht="25.5" customHeight="1" x14ac:dyDescent="0.2">
      <c r="B33" s="119"/>
      <c r="C33" s="80" t="s">
        <v>108</v>
      </c>
      <c r="D33" s="200" t="s">
        <v>213</v>
      </c>
      <c r="E33" s="201"/>
      <c r="F33" s="201"/>
      <c r="G33" s="202"/>
      <c r="H33" s="121"/>
      <c r="L33" s="95"/>
      <c r="M33" s="133" t="s">
        <v>251</v>
      </c>
      <c r="N33" s="134" t="s">
        <v>114</v>
      </c>
      <c r="O33" s="108" t="s">
        <v>101</v>
      </c>
      <c r="P33" s="97"/>
      <c r="Q33" s="133" t="s">
        <v>251</v>
      </c>
      <c r="R33" s="98"/>
      <c r="T33" s="126"/>
      <c r="U33" s="130" t="s">
        <v>736</v>
      </c>
      <c r="V33" s="130" t="s">
        <v>737</v>
      </c>
      <c r="W33" s="132" t="str">
        <f t="shared" si="0"/>
        <v>A005</v>
      </c>
      <c r="X33" s="132" t="str">
        <f t="shared" si="1"/>
        <v>A000935</v>
      </c>
      <c r="Y33" s="129"/>
    </row>
    <row r="34" spans="2:25" ht="25.5" customHeight="1" thickBot="1" x14ac:dyDescent="0.25">
      <c r="B34" s="135"/>
      <c r="C34" s="136"/>
      <c r="D34" s="136"/>
      <c r="E34" s="136"/>
      <c r="F34" s="136"/>
      <c r="G34" s="136"/>
      <c r="H34" s="137"/>
      <c r="L34" s="95"/>
      <c r="M34" s="107" t="s">
        <v>223</v>
      </c>
      <c r="N34" s="104" t="s">
        <v>128</v>
      </c>
      <c r="O34" s="108" t="s">
        <v>107</v>
      </c>
      <c r="P34" s="97"/>
      <c r="Q34" s="107" t="s">
        <v>223</v>
      </c>
      <c r="R34" s="98"/>
      <c r="T34" s="126"/>
      <c r="U34" s="130" t="s">
        <v>738</v>
      </c>
      <c r="V34" s="130" t="s">
        <v>739</v>
      </c>
      <c r="W34" s="132" t="str">
        <f t="shared" si="0"/>
        <v>A006</v>
      </c>
      <c r="X34" s="132" t="str">
        <f t="shared" si="1"/>
        <v>A000936</v>
      </c>
      <c r="Y34" s="129"/>
    </row>
    <row r="35" spans="2:25" ht="25.5" customHeight="1" x14ac:dyDescent="0.2">
      <c r="L35" s="95"/>
      <c r="M35" s="107" t="s">
        <v>237</v>
      </c>
      <c r="N35" s="104" t="s">
        <v>136</v>
      </c>
      <c r="O35" s="108" t="s">
        <v>104</v>
      </c>
      <c r="P35" s="97"/>
      <c r="Q35" s="107" t="s">
        <v>237</v>
      </c>
      <c r="R35" s="98"/>
      <c r="T35" s="126"/>
      <c r="U35" s="130" t="s">
        <v>740</v>
      </c>
      <c r="V35" s="130" t="s">
        <v>741</v>
      </c>
      <c r="W35" s="132" t="str">
        <f t="shared" si="0"/>
        <v>A007</v>
      </c>
      <c r="X35" s="132" t="str">
        <f t="shared" si="1"/>
        <v>A000937</v>
      </c>
      <c r="Y35" s="129"/>
    </row>
    <row r="36" spans="2:25" ht="25.5" customHeight="1" thickBot="1" x14ac:dyDescent="0.25">
      <c r="C36" s="198" t="s">
        <v>303</v>
      </c>
      <c r="D36" s="198"/>
      <c r="E36" s="198"/>
      <c r="F36" s="198"/>
      <c r="G36" s="198"/>
      <c r="H36" s="198"/>
      <c r="L36" s="95"/>
      <c r="M36" s="107" t="s">
        <v>216</v>
      </c>
      <c r="N36" s="104" t="s">
        <v>137</v>
      </c>
      <c r="O36" s="108" t="s">
        <v>108</v>
      </c>
      <c r="P36" s="97"/>
      <c r="Q36" s="107" t="s">
        <v>216</v>
      </c>
      <c r="R36" s="98"/>
      <c r="T36" s="126"/>
      <c r="U36" s="130" t="s">
        <v>742</v>
      </c>
      <c r="V36" s="130" t="s">
        <v>743</v>
      </c>
      <c r="W36" s="132" t="str">
        <f t="shared" si="0"/>
        <v>A010</v>
      </c>
      <c r="X36" s="132" t="str">
        <f t="shared" si="1"/>
        <v>A000938</v>
      </c>
      <c r="Y36" s="129"/>
    </row>
    <row r="37" spans="2:25" ht="25.5" customHeight="1" x14ac:dyDescent="0.2">
      <c r="B37" s="142"/>
      <c r="C37" s="143"/>
      <c r="D37" s="143"/>
      <c r="E37" s="143"/>
      <c r="F37" s="143"/>
      <c r="G37" s="143"/>
      <c r="H37" s="144"/>
      <c r="L37" s="95"/>
      <c r="M37" s="107" t="s">
        <v>231</v>
      </c>
      <c r="N37" s="104" t="s">
        <v>126</v>
      </c>
      <c r="O37" s="108" t="s">
        <v>105</v>
      </c>
      <c r="P37" s="97"/>
      <c r="Q37" s="107" t="s">
        <v>231</v>
      </c>
      <c r="R37" s="98"/>
      <c r="T37" s="126"/>
      <c r="U37" s="130" t="s">
        <v>744</v>
      </c>
      <c r="V37" s="130" t="s">
        <v>745</v>
      </c>
      <c r="W37" s="132" t="str">
        <f t="shared" si="0"/>
        <v>A011</v>
      </c>
      <c r="X37" s="132" t="str">
        <f t="shared" si="1"/>
        <v>A000939</v>
      </c>
      <c r="Y37" s="129"/>
    </row>
    <row r="38" spans="2:25" ht="25.5" customHeight="1" x14ac:dyDescent="0.2">
      <c r="B38" s="145"/>
      <c r="C38" s="155" t="s">
        <v>98</v>
      </c>
      <c r="D38" s="199" t="s">
        <v>302</v>
      </c>
      <c r="E38" s="199"/>
      <c r="F38" s="199"/>
      <c r="G38" s="199"/>
      <c r="H38" s="146"/>
      <c r="L38" s="95"/>
      <c r="M38" s="107" t="s">
        <v>224</v>
      </c>
      <c r="N38" s="104" t="s">
        <v>152</v>
      </c>
      <c r="O38" s="106" t="s">
        <v>107</v>
      </c>
      <c r="P38" s="97"/>
      <c r="Q38" s="107" t="s">
        <v>224</v>
      </c>
      <c r="R38" s="98"/>
      <c r="T38" s="126"/>
      <c r="U38" s="130" t="s">
        <v>746</v>
      </c>
      <c r="V38" s="130" t="s">
        <v>747</v>
      </c>
      <c r="W38" s="132" t="str">
        <f t="shared" si="0"/>
        <v>A012</v>
      </c>
      <c r="X38" s="132" t="str">
        <f t="shared" si="1"/>
        <v>A000940</v>
      </c>
      <c r="Y38" s="129"/>
    </row>
    <row r="39" spans="2:25" ht="25.5" customHeight="1" x14ac:dyDescent="0.2">
      <c r="B39" s="145"/>
      <c r="C39" s="156">
        <v>1</v>
      </c>
      <c r="D39" s="196" t="s">
        <v>200</v>
      </c>
      <c r="E39" s="196"/>
      <c r="F39" s="196"/>
      <c r="G39" s="196"/>
      <c r="H39" s="146"/>
      <c r="L39" s="95"/>
      <c r="M39" s="107" t="s">
        <v>296</v>
      </c>
      <c r="N39" s="104" t="s">
        <v>198</v>
      </c>
      <c r="O39" s="108" t="s">
        <v>103</v>
      </c>
      <c r="P39" s="97"/>
      <c r="Q39" s="107" t="s">
        <v>296</v>
      </c>
      <c r="R39" s="98"/>
      <c r="T39" s="126"/>
      <c r="U39" s="130" t="s">
        <v>748</v>
      </c>
      <c r="V39" s="130" t="s">
        <v>749</v>
      </c>
      <c r="W39" s="132" t="str">
        <f t="shared" si="0"/>
        <v>A014</v>
      </c>
      <c r="X39" s="132" t="str">
        <f t="shared" si="1"/>
        <v>A000941</v>
      </c>
      <c r="Y39" s="129"/>
    </row>
    <row r="40" spans="2:25" ht="25.5" customHeight="1" x14ac:dyDescent="0.2">
      <c r="B40" s="145"/>
      <c r="C40" s="156">
        <v>2</v>
      </c>
      <c r="D40" s="196" t="s">
        <v>201</v>
      </c>
      <c r="E40" s="196"/>
      <c r="F40" s="196"/>
      <c r="G40" s="196"/>
      <c r="H40" s="146"/>
      <c r="L40" s="95"/>
      <c r="M40" s="107" t="s">
        <v>297</v>
      </c>
      <c r="N40" s="104" t="s">
        <v>174</v>
      </c>
      <c r="O40" s="108" t="s">
        <v>103</v>
      </c>
      <c r="P40" s="97"/>
      <c r="Q40" s="107" t="s">
        <v>818</v>
      </c>
      <c r="R40" s="98"/>
      <c r="T40" s="126"/>
      <c r="U40" s="130" t="s">
        <v>750</v>
      </c>
      <c r="V40" s="130" t="s">
        <v>751</v>
      </c>
      <c r="W40" s="132" t="str">
        <f t="shared" si="0"/>
        <v>A015</v>
      </c>
      <c r="X40" s="132" t="str">
        <f t="shared" si="1"/>
        <v>A000942</v>
      </c>
      <c r="Y40" s="129"/>
    </row>
    <row r="41" spans="2:25" ht="25.5" customHeight="1" x14ac:dyDescent="0.2">
      <c r="B41" s="145"/>
      <c r="C41" s="156">
        <v>3</v>
      </c>
      <c r="D41" s="196" t="s">
        <v>202</v>
      </c>
      <c r="E41" s="196"/>
      <c r="F41" s="196"/>
      <c r="G41" s="196"/>
      <c r="H41" s="146"/>
      <c r="L41" s="95"/>
      <c r="M41" s="107" t="s">
        <v>277</v>
      </c>
      <c r="N41" s="104" t="s">
        <v>172</v>
      </c>
      <c r="O41" s="108" t="s">
        <v>103</v>
      </c>
      <c r="P41" s="97"/>
      <c r="Q41" s="107" t="s">
        <v>819</v>
      </c>
      <c r="R41" s="98"/>
      <c r="T41" s="126"/>
      <c r="U41" s="130" t="s">
        <v>752</v>
      </c>
      <c r="V41" s="130" t="s">
        <v>753</v>
      </c>
      <c r="W41" s="132" t="str">
        <f t="shared" si="0"/>
        <v>A016</v>
      </c>
      <c r="X41" s="132" t="str">
        <f t="shared" si="1"/>
        <v>A000943</v>
      </c>
      <c r="Y41" s="129"/>
    </row>
    <row r="42" spans="2:25" ht="25.5" customHeight="1" x14ac:dyDescent="0.2">
      <c r="B42" s="145"/>
      <c r="C42" s="156">
        <v>4</v>
      </c>
      <c r="D42" s="196" t="s">
        <v>203</v>
      </c>
      <c r="E42" s="196"/>
      <c r="F42" s="196"/>
      <c r="G42" s="196"/>
      <c r="H42" s="146"/>
      <c r="L42" s="95"/>
      <c r="M42" s="107" t="s">
        <v>264</v>
      </c>
      <c r="N42" s="104" t="s">
        <v>188</v>
      </c>
      <c r="O42" s="108" t="s">
        <v>103</v>
      </c>
      <c r="P42" s="97"/>
      <c r="Q42" s="107" t="s">
        <v>820</v>
      </c>
      <c r="R42" s="98"/>
      <c r="T42" s="126"/>
      <c r="U42" s="130" t="s">
        <v>754</v>
      </c>
      <c r="V42" s="130" t="s">
        <v>755</v>
      </c>
      <c r="W42" s="132" t="str">
        <f t="shared" si="0"/>
        <v>A017</v>
      </c>
      <c r="X42" s="132" t="str">
        <f t="shared" si="1"/>
        <v>A000944</v>
      </c>
      <c r="Y42" s="129"/>
    </row>
    <row r="43" spans="2:25" ht="25.5" customHeight="1" thickBot="1" x14ac:dyDescent="0.25">
      <c r="B43" s="147"/>
      <c r="C43" s="148"/>
      <c r="D43" s="148"/>
      <c r="E43" s="148"/>
      <c r="F43" s="148"/>
      <c r="G43" s="148"/>
      <c r="H43" s="149"/>
      <c r="L43" s="95"/>
      <c r="M43" s="107" t="s">
        <v>295</v>
      </c>
      <c r="N43" s="104" t="s">
        <v>187</v>
      </c>
      <c r="O43" s="108" t="s">
        <v>103</v>
      </c>
      <c r="P43" s="97"/>
      <c r="Q43" s="107" t="s">
        <v>821</v>
      </c>
      <c r="R43" s="98"/>
      <c r="T43" s="126"/>
      <c r="U43" s="130" t="s">
        <v>756</v>
      </c>
      <c r="V43" s="130" t="s">
        <v>757</v>
      </c>
      <c r="W43" s="132" t="str">
        <f t="shared" si="0"/>
        <v>A018</v>
      </c>
      <c r="X43" s="132" t="str">
        <f t="shared" si="1"/>
        <v>A000945</v>
      </c>
      <c r="Y43" s="129"/>
    </row>
    <row r="44" spans="2:25" ht="25.5" customHeight="1" x14ac:dyDescent="0.2">
      <c r="L44" s="95"/>
      <c r="M44" s="107" t="s">
        <v>262</v>
      </c>
      <c r="N44" s="104" t="s">
        <v>178</v>
      </c>
      <c r="O44" s="108" t="s">
        <v>103</v>
      </c>
      <c r="P44" s="97"/>
      <c r="Q44" s="107" t="s">
        <v>822</v>
      </c>
      <c r="R44" s="98"/>
      <c r="T44" s="126"/>
      <c r="U44" s="130" t="s">
        <v>758</v>
      </c>
      <c r="V44" s="130" t="s">
        <v>759</v>
      </c>
      <c r="W44" s="132" t="str">
        <f t="shared" si="0"/>
        <v>A019</v>
      </c>
      <c r="X44" s="132" t="str">
        <f t="shared" si="1"/>
        <v>A000946</v>
      </c>
      <c r="Y44" s="129"/>
    </row>
    <row r="45" spans="2:25" ht="25.5" customHeight="1" x14ac:dyDescent="0.2">
      <c r="L45" s="95"/>
      <c r="M45" s="107" t="s">
        <v>266</v>
      </c>
      <c r="N45" s="104" t="s">
        <v>176</v>
      </c>
      <c r="O45" s="108" t="s">
        <v>103</v>
      </c>
      <c r="P45" s="97"/>
      <c r="Q45" s="107" t="s">
        <v>823</v>
      </c>
      <c r="R45" s="98"/>
      <c r="T45" s="126"/>
      <c r="U45" s="130" t="s">
        <v>760</v>
      </c>
      <c r="V45" s="130" t="s">
        <v>761</v>
      </c>
      <c r="W45" s="132" t="str">
        <f t="shared" si="0"/>
        <v>A020</v>
      </c>
      <c r="X45" s="132" t="str">
        <f t="shared" si="1"/>
        <v>A000947</v>
      </c>
      <c r="Y45" s="129"/>
    </row>
    <row r="46" spans="2:25" ht="25.5" customHeight="1" x14ac:dyDescent="0.2">
      <c r="C46" s="83"/>
      <c r="L46" s="95"/>
      <c r="M46" s="107" t="s">
        <v>299</v>
      </c>
      <c r="N46" s="104" t="s">
        <v>164</v>
      </c>
      <c r="O46" s="108" t="s">
        <v>103</v>
      </c>
      <c r="P46" s="97"/>
      <c r="Q46" s="107" t="s">
        <v>824</v>
      </c>
      <c r="R46" s="98"/>
      <c r="T46" s="126"/>
      <c r="U46" s="130" t="s">
        <v>762</v>
      </c>
      <c r="V46" s="130" t="s">
        <v>763</v>
      </c>
      <c r="W46" s="132" t="str">
        <f t="shared" si="0"/>
        <v>A021</v>
      </c>
      <c r="X46" s="132" t="str">
        <f t="shared" si="1"/>
        <v>A000948</v>
      </c>
      <c r="Y46" s="129"/>
    </row>
    <row r="47" spans="2:25" ht="25.5" customHeight="1" x14ac:dyDescent="0.2">
      <c r="L47" s="95"/>
      <c r="M47" s="107" t="s">
        <v>265</v>
      </c>
      <c r="N47" s="104" t="s">
        <v>177</v>
      </c>
      <c r="O47" s="108" t="s">
        <v>103</v>
      </c>
      <c r="P47" s="97"/>
      <c r="Q47" s="107" t="s">
        <v>825</v>
      </c>
      <c r="R47" s="98"/>
      <c r="T47" s="126"/>
      <c r="U47" s="130" t="s">
        <v>764</v>
      </c>
      <c r="V47" s="130" t="s">
        <v>765</v>
      </c>
      <c r="W47" s="132" t="str">
        <f t="shared" si="0"/>
        <v>A023</v>
      </c>
      <c r="X47" s="132" t="str">
        <f t="shared" si="1"/>
        <v>A000949</v>
      </c>
      <c r="Y47" s="129"/>
    </row>
    <row r="48" spans="2:25" ht="25.5" customHeight="1" x14ac:dyDescent="0.2">
      <c r="L48" s="95"/>
      <c r="M48" s="107" t="s">
        <v>267</v>
      </c>
      <c r="N48" s="104" t="s">
        <v>173</v>
      </c>
      <c r="O48" s="108" t="s">
        <v>103</v>
      </c>
      <c r="P48" s="97"/>
      <c r="Q48" s="107" t="s">
        <v>826</v>
      </c>
      <c r="R48" s="98"/>
      <c r="T48" s="126"/>
      <c r="U48" s="130" t="s">
        <v>766</v>
      </c>
      <c r="V48" s="130" t="s">
        <v>767</v>
      </c>
      <c r="W48" s="132" t="str">
        <f t="shared" si="0"/>
        <v>A024</v>
      </c>
      <c r="X48" s="132" t="str">
        <f t="shared" si="1"/>
        <v>A000950</v>
      </c>
      <c r="Y48" s="129"/>
    </row>
    <row r="49" spans="12:28" ht="25.5" customHeight="1" x14ac:dyDescent="0.2">
      <c r="L49" s="95"/>
      <c r="M49" s="138" t="s">
        <v>285</v>
      </c>
      <c r="N49" s="104" t="s">
        <v>166</v>
      </c>
      <c r="O49" s="108" t="s">
        <v>103</v>
      </c>
      <c r="P49" s="97"/>
      <c r="Q49" s="138" t="s">
        <v>827</v>
      </c>
      <c r="R49" s="98"/>
      <c r="T49" s="126"/>
      <c r="U49" s="130" t="s">
        <v>768</v>
      </c>
      <c r="V49" s="130" t="s">
        <v>769</v>
      </c>
      <c r="W49" s="132" t="str">
        <f t="shared" si="0"/>
        <v>A025</v>
      </c>
      <c r="X49" s="132" t="str">
        <f t="shared" si="1"/>
        <v>A000951</v>
      </c>
      <c r="Y49" s="129"/>
    </row>
    <row r="50" spans="12:28" ht="25.5" customHeight="1" x14ac:dyDescent="0.2">
      <c r="L50" s="95"/>
      <c r="M50" s="107" t="s">
        <v>283</v>
      </c>
      <c r="N50" s="104" t="s">
        <v>161</v>
      </c>
      <c r="O50" s="108" t="s">
        <v>103</v>
      </c>
      <c r="P50" s="97"/>
      <c r="Q50" s="107" t="s">
        <v>828</v>
      </c>
      <c r="R50" s="98"/>
      <c r="T50" s="126"/>
      <c r="U50" s="130" t="s">
        <v>770</v>
      </c>
      <c r="V50" s="130" t="s">
        <v>771</v>
      </c>
      <c r="W50" s="132" t="str">
        <f t="shared" si="0"/>
        <v>A026</v>
      </c>
      <c r="X50" s="132" t="str">
        <f t="shared" si="1"/>
        <v>A000952</v>
      </c>
      <c r="Y50" s="129"/>
    </row>
    <row r="51" spans="12:28" ht="25.5" customHeight="1" x14ac:dyDescent="0.2">
      <c r="L51" s="95"/>
      <c r="M51" s="107" t="s">
        <v>261</v>
      </c>
      <c r="N51" s="104" t="s">
        <v>189</v>
      </c>
      <c r="O51" s="108" t="s">
        <v>103</v>
      </c>
      <c r="P51" s="97"/>
      <c r="Q51" s="107" t="s">
        <v>829</v>
      </c>
      <c r="R51" s="98"/>
      <c r="T51" s="126"/>
      <c r="U51" s="130" t="s">
        <v>772</v>
      </c>
      <c r="V51" s="130" t="s">
        <v>773</v>
      </c>
      <c r="W51" s="132" t="str">
        <f t="shared" si="0"/>
        <v>A027</v>
      </c>
      <c r="X51" s="132" t="str">
        <f t="shared" si="1"/>
        <v>A000953</v>
      </c>
      <c r="Y51" s="129"/>
    </row>
    <row r="52" spans="12:28" ht="25.5" customHeight="1" x14ac:dyDescent="0.2">
      <c r="L52" s="95"/>
      <c r="M52" s="107" t="s">
        <v>273</v>
      </c>
      <c r="N52" s="104" t="s">
        <v>191</v>
      </c>
      <c r="O52" s="108" t="s">
        <v>103</v>
      </c>
      <c r="P52" s="97"/>
      <c r="Q52" s="107" t="s">
        <v>830</v>
      </c>
      <c r="R52" s="98"/>
      <c r="T52" s="126"/>
      <c r="U52" s="130" t="s">
        <v>774</v>
      </c>
      <c r="V52" s="130" t="s">
        <v>775</v>
      </c>
      <c r="W52" s="132" t="str">
        <f t="shared" si="0"/>
        <v>A028</v>
      </c>
      <c r="X52" s="132" t="str">
        <f t="shared" si="1"/>
        <v>A000954</v>
      </c>
      <c r="Y52" s="129"/>
    </row>
    <row r="53" spans="12:28" ht="25.5" customHeight="1" x14ac:dyDescent="0.2">
      <c r="L53" s="95"/>
      <c r="M53" s="107" t="s">
        <v>291</v>
      </c>
      <c r="N53" s="104" t="s">
        <v>160</v>
      </c>
      <c r="O53" s="108" t="s">
        <v>103</v>
      </c>
      <c r="P53" s="97"/>
      <c r="Q53" s="107" t="s">
        <v>831</v>
      </c>
      <c r="R53" s="98"/>
      <c r="T53" s="126"/>
      <c r="U53" s="130" t="s">
        <v>776</v>
      </c>
      <c r="V53" s="130" t="s">
        <v>777</v>
      </c>
      <c r="W53" s="132" t="str">
        <f t="shared" si="0"/>
        <v>A029</v>
      </c>
      <c r="X53" s="132" t="str">
        <f t="shared" si="1"/>
        <v>A000955</v>
      </c>
      <c r="Y53" s="129"/>
    </row>
    <row r="54" spans="12:28" ht="25.5" customHeight="1" x14ac:dyDescent="0.2">
      <c r="L54" s="95"/>
      <c r="M54" s="107" t="s">
        <v>269</v>
      </c>
      <c r="N54" s="104" t="s">
        <v>175</v>
      </c>
      <c r="O54" s="108" t="s">
        <v>103</v>
      </c>
      <c r="P54" s="97"/>
      <c r="Q54" s="107" t="s">
        <v>832</v>
      </c>
      <c r="R54" s="98"/>
      <c r="T54" s="126"/>
      <c r="U54" s="130" t="s">
        <v>778</v>
      </c>
      <c r="V54" s="130" t="s">
        <v>779</v>
      </c>
      <c r="W54" s="132" t="str">
        <f t="shared" si="0"/>
        <v>A030</v>
      </c>
      <c r="X54" s="132" t="str">
        <f t="shared" si="1"/>
        <v>A000956</v>
      </c>
      <c r="Y54" s="129"/>
    </row>
    <row r="55" spans="12:28" ht="25.5" customHeight="1" x14ac:dyDescent="0.2">
      <c r="L55" s="95"/>
      <c r="M55" s="107" t="s">
        <v>282</v>
      </c>
      <c r="N55" s="104" t="s">
        <v>192</v>
      </c>
      <c r="O55" s="108" t="s">
        <v>103</v>
      </c>
      <c r="P55" s="97"/>
      <c r="Q55" s="107" t="s">
        <v>833</v>
      </c>
      <c r="R55" s="98"/>
      <c r="T55" s="126"/>
      <c r="U55" s="130" t="s">
        <v>780</v>
      </c>
      <c r="V55" s="130" t="s">
        <v>781</v>
      </c>
      <c r="W55" s="132" t="str">
        <f t="shared" si="0"/>
        <v>A031</v>
      </c>
      <c r="X55" s="132" t="str">
        <f t="shared" si="1"/>
        <v>A000957</v>
      </c>
      <c r="Y55" s="129"/>
    </row>
    <row r="56" spans="12:28" ht="25.5" customHeight="1" x14ac:dyDescent="0.2">
      <c r="L56" s="95"/>
      <c r="M56" s="107" t="s">
        <v>271</v>
      </c>
      <c r="N56" s="104" t="s">
        <v>170</v>
      </c>
      <c r="O56" s="108" t="s">
        <v>103</v>
      </c>
      <c r="P56" s="97"/>
      <c r="Q56" s="107" t="s">
        <v>834</v>
      </c>
      <c r="R56" s="98"/>
      <c r="T56" s="126"/>
      <c r="U56" s="130" t="s">
        <v>782</v>
      </c>
      <c r="V56" s="130" t="s">
        <v>783</v>
      </c>
      <c r="W56" s="132" t="str">
        <f t="shared" si="0"/>
        <v>A032</v>
      </c>
      <c r="X56" s="132" t="str">
        <f t="shared" si="1"/>
        <v>A000958</v>
      </c>
      <c r="Y56" s="129"/>
    </row>
    <row r="57" spans="12:28" ht="25.5" customHeight="1" x14ac:dyDescent="0.2">
      <c r="L57" s="95"/>
      <c r="M57" s="107" t="s">
        <v>300</v>
      </c>
      <c r="N57" s="104" t="s">
        <v>165</v>
      </c>
      <c r="O57" s="108" t="s">
        <v>103</v>
      </c>
      <c r="P57" s="97"/>
      <c r="Q57" s="107" t="s">
        <v>835</v>
      </c>
      <c r="R57" s="98"/>
      <c r="T57" s="126"/>
      <c r="U57" s="130" t="s">
        <v>784</v>
      </c>
      <c r="V57" s="130" t="s">
        <v>785</v>
      </c>
      <c r="W57" s="132" t="str">
        <f t="shared" si="0"/>
        <v>A033</v>
      </c>
      <c r="X57" s="132" t="str">
        <f t="shared" si="1"/>
        <v>A000959</v>
      </c>
      <c r="Y57" s="129"/>
    </row>
    <row r="58" spans="12:28" ht="25.5" customHeight="1" x14ac:dyDescent="0.2">
      <c r="L58" s="95"/>
      <c r="M58" s="107" t="s">
        <v>268</v>
      </c>
      <c r="N58" s="104" t="s">
        <v>190</v>
      </c>
      <c r="O58" s="108" t="s">
        <v>103</v>
      </c>
      <c r="P58" s="97"/>
      <c r="Q58" s="107" t="s">
        <v>836</v>
      </c>
      <c r="R58" s="98"/>
      <c r="S58" s="83"/>
      <c r="T58" s="126"/>
      <c r="U58" s="130" t="s">
        <v>786</v>
      </c>
      <c r="V58" s="130" t="s">
        <v>787</v>
      </c>
      <c r="W58" s="132" t="str">
        <f t="shared" si="0"/>
        <v>A034</v>
      </c>
      <c r="X58" s="132" t="str">
        <f t="shared" si="1"/>
        <v>A000960</v>
      </c>
      <c r="Y58" s="129"/>
      <c r="AB58" s="83"/>
    </row>
    <row r="59" spans="12:28" ht="25.5" customHeight="1" x14ac:dyDescent="0.2">
      <c r="L59" s="95"/>
      <c r="M59" s="107" t="s">
        <v>286</v>
      </c>
      <c r="N59" s="104" t="s">
        <v>195</v>
      </c>
      <c r="O59" s="108" t="s">
        <v>103</v>
      </c>
      <c r="P59" s="97"/>
      <c r="Q59" s="107" t="s">
        <v>837</v>
      </c>
      <c r="R59" s="98"/>
      <c r="S59" s="83"/>
      <c r="T59" s="126"/>
      <c r="U59" s="130" t="s">
        <v>788</v>
      </c>
      <c r="V59" s="130" t="s">
        <v>789</v>
      </c>
      <c r="W59" s="132" t="str">
        <f t="shared" si="0"/>
        <v>A037</v>
      </c>
      <c r="X59" s="132" t="str">
        <f t="shared" si="1"/>
        <v>A000961</v>
      </c>
      <c r="Y59" s="129"/>
      <c r="AB59" s="83"/>
    </row>
    <row r="60" spans="12:28" ht="25.5" customHeight="1" x14ac:dyDescent="0.2">
      <c r="L60" s="95"/>
      <c r="M60" s="107" t="s">
        <v>274</v>
      </c>
      <c r="N60" s="104" t="s">
        <v>169</v>
      </c>
      <c r="O60" s="108" t="s">
        <v>103</v>
      </c>
      <c r="P60" s="97"/>
      <c r="Q60" s="107" t="s">
        <v>838</v>
      </c>
      <c r="R60" s="98"/>
      <c r="S60" s="83"/>
      <c r="T60" s="126"/>
      <c r="U60" s="130" t="s">
        <v>790</v>
      </c>
      <c r="V60" s="130" t="s">
        <v>791</v>
      </c>
      <c r="W60" s="132" t="str">
        <f t="shared" si="0"/>
        <v>A038</v>
      </c>
      <c r="X60" s="132" t="str">
        <f t="shared" si="1"/>
        <v>A000962</v>
      </c>
      <c r="Y60" s="129"/>
      <c r="AB60" s="83"/>
    </row>
    <row r="61" spans="12:28" ht="25.5" customHeight="1" x14ac:dyDescent="0.2">
      <c r="L61" s="95"/>
      <c r="M61" s="107" t="s">
        <v>293</v>
      </c>
      <c r="N61" s="104" t="s">
        <v>168</v>
      </c>
      <c r="O61" s="108" t="s">
        <v>103</v>
      </c>
      <c r="P61" s="97"/>
      <c r="Q61" s="107" t="s">
        <v>839</v>
      </c>
      <c r="R61" s="98"/>
      <c r="T61" s="126"/>
      <c r="U61" s="130" t="s">
        <v>792</v>
      </c>
      <c r="V61" s="130" t="s">
        <v>793</v>
      </c>
      <c r="W61" s="132" t="str">
        <f t="shared" si="0"/>
        <v>A039</v>
      </c>
      <c r="X61" s="132" t="str">
        <f t="shared" si="1"/>
        <v>A000963</v>
      </c>
      <c r="Y61" s="129"/>
    </row>
    <row r="62" spans="12:28" ht="25.5" customHeight="1" x14ac:dyDescent="0.2">
      <c r="L62" s="95"/>
      <c r="M62" s="107" t="s">
        <v>278</v>
      </c>
      <c r="N62" s="104" t="s">
        <v>193</v>
      </c>
      <c r="O62" s="108" t="s">
        <v>103</v>
      </c>
      <c r="P62" s="97"/>
      <c r="Q62" s="107" t="s">
        <v>840</v>
      </c>
      <c r="R62" s="98"/>
      <c r="S62" s="83"/>
      <c r="T62" s="126"/>
      <c r="U62" s="130" t="s">
        <v>794</v>
      </c>
      <c r="V62" s="130" t="s">
        <v>795</v>
      </c>
      <c r="W62" s="132" t="str">
        <f t="shared" si="0"/>
        <v>A040</v>
      </c>
      <c r="X62" s="132" t="str">
        <f t="shared" si="1"/>
        <v>A000964</v>
      </c>
      <c r="Y62" s="129"/>
      <c r="AB62" s="83"/>
    </row>
    <row r="63" spans="12:28" ht="25.5" customHeight="1" x14ac:dyDescent="0.2">
      <c r="L63" s="95"/>
      <c r="M63" s="107" t="s">
        <v>287</v>
      </c>
      <c r="N63" s="104" t="s">
        <v>162</v>
      </c>
      <c r="O63" s="108" t="s">
        <v>103</v>
      </c>
      <c r="P63" s="97"/>
      <c r="Q63" s="107" t="s">
        <v>841</v>
      </c>
      <c r="R63" s="98"/>
      <c r="S63" s="83"/>
      <c r="T63" s="126"/>
      <c r="U63" s="130" t="s">
        <v>796</v>
      </c>
      <c r="V63" s="130" t="s">
        <v>797</v>
      </c>
      <c r="W63" s="132" t="str">
        <f t="shared" si="0"/>
        <v>A041</v>
      </c>
      <c r="X63" s="132" t="str">
        <f t="shared" si="1"/>
        <v>A000965</v>
      </c>
      <c r="Y63" s="129"/>
      <c r="AB63" s="83"/>
    </row>
    <row r="64" spans="12:28" ht="25.5" customHeight="1" x14ac:dyDescent="0.2">
      <c r="L64" s="95"/>
      <c r="M64" s="107" t="s">
        <v>284</v>
      </c>
      <c r="N64" s="104" t="s">
        <v>196</v>
      </c>
      <c r="O64" s="108" t="s">
        <v>103</v>
      </c>
      <c r="P64" s="97"/>
      <c r="Q64" s="107" t="s">
        <v>842</v>
      </c>
      <c r="R64" s="98"/>
      <c r="S64" s="83"/>
      <c r="T64" s="126"/>
      <c r="U64" s="130" t="s">
        <v>798</v>
      </c>
      <c r="V64" s="130" t="s">
        <v>799</v>
      </c>
      <c r="W64" s="132" t="str">
        <f t="shared" si="0"/>
        <v>RAA-</v>
      </c>
      <c r="X64" s="132" t="str">
        <f t="shared" si="1"/>
        <v>A000998</v>
      </c>
      <c r="Y64" s="129"/>
      <c r="AB64" s="83"/>
    </row>
    <row r="65" spans="12:28" ht="25.5" customHeight="1" x14ac:dyDescent="0.2">
      <c r="L65" s="95"/>
      <c r="M65" s="107" t="s">
        <v>279</v>
      </c>
      <c r="N65" s="104" t="s">
        <v>167</v>
      </c>
      <c r="O65" s="108" t="s">
        <v>103</v>
      </c>
      <c r="P65" s="97"/>
      <c r="Q65" s="107" t="s">
        <v>843</v>
      </c>
      <c r="R65" s="98"/>
      <c r="S65" s="83"/>
      <c r="T65" s="126"/>
      <c r="U65" s="130" t="s">
        <v>800</v>
      </c>
      <c r="V65" s="130" t="s">
        <v>801</v>
      </c>
      <c r="W65" s="132"/>
      <c r="X65" s="132"/>
      <c r="Y65" s="129"/>
      <c r="AB65" s="83"/>
    </row>
    <row r="66" spans="12:28" ht="25.5" customHeight="1" thickBot="1" x14ac:dyDescent="0.25">
      <c r="L66" s="95"/>
      <c r="M66" s="107" t="s">
        <v>281</v>
      </c>
      <c r="N66" s="104" t="s">
        <v>163</v>
      </c>
      <c r="O66" s="108" t="s">
        <v>103</v>
      </c>
      <c r="P66" s="97"/>
      <c r="Q66" s="107" t="s">
        <v>844</v>
      </c>
      <c r="R66" s="98"/>
      <c r="T66" s="139"/>
      <c r="U66" s="140"/>
      <c r="V66" s="140"/>
      <c r="W66" s="140"/>
      <c r="X66" s="140"/>
      <c r="Y66" s="141"/>
    </row>
    <row r="67" spans="12:28" ht="25.5" customHeight="1" x14ac:dyDescent="0.2">
      <c r="L67" s="95"/>
      <c r="M67" s="107" t="s">
        <v>270</v>
      </c>
      <c r="N67" s="104" t="s">
        <v>171</v>
      </c>
      <c r="O67" s="108" t="s">
        <v>103</v>
      </c>
      <c r="P67" s="97"/>
      <c r="Q67" s="107" t="s">
        <v>845</v>
      </c>
      <c r="R67" s="98"/>
    </row>
    <row r="68" spans="12:28" ht="25.5" customHeight="1" x14ac:dyDescent="0.2">
      <c r="L68" s="95"/>
      <c r="M68" s="107" t="s">
        <v>276</v>
      </c>
      <c r="N68" s="104" t="s">
        <v>197</v>
      </c>
      <c r="O68" s="108" t="s">
        <v>103</v>
      </c>
      <c r="P68" s="97"/>
      <c r="Q68" s="107" t="s">
        <v>846</v>
      </c>
      <c r="R68" s="98"/>
      <c r="X68" s="82"/>
      <c r="Z68" s="81"/>
    </row>
    <row r="69" spans="12:28" ht="25.5" customHeight="1" x14ac:dyDescent="0.2">
      <c r="L69" s="95"/>
      <c r="M69" s="107" t="s">
        <v>298</v>
      </c>
      <c r="N69" s="104" t="s">
        <v>159</v>
      </c>
      <c r="O69" s="108" t="s">
        <v>103</v>
      </c>
      <c r="P69" s="97"/>
      <c r="Q69" s="107" t="s">
        <v>847</v>
      </c>
      <c r="R69" s="98"/>
      <c r="X69" s="82"/>
      <c r="Z69" s="81"/>
    </row>
    <row r="70" spans="12:28" ht="25.5" customHeight="1" x14ac:dyDescent="0.2">
      <c r="L70" s="95"/>
      <c r="M70" s="107" t="s">
        <v>290</v>
      </c>
      <c r="N70" s="104" t="s">
        <v>179</v>
      </c>
      <c r="O70" s="108" t="s">
        <v>103</v>
      </c>
      <c r="P70" s="97"/>
      <c r="Q70" s="107" t="s">
        <v>848</v>
      </c>
      <c r="R70" s="98"/>
      <c r="X70" s="82"/>
      <c r="Z70" s="81"/>
    </row>
    <row r="71" spans="12:28" ht="25.5" customHeight="1" x14ac:dyDescent="0.2">
      <c r="L71" s="95"/>
      <c r="M71" s="107" t="s">
        <v>280</v>
      </c>
      <c r="N71" s="104" t="s">
        <v>181</v>
      </c>
      <c r="O71" s="108" t="s">
        <v>103</v>
      </c>
      <c r="P71" s="97"/>
      <c r="Q71" s="107" t="s">
        <v>849</v>
      </c>
      <c r="R71" s="98"/>
      <c r="X71" s="82"/>
      <c r="Z71" s="81"/>
    </row>
    <row r="72" spans="12:28" ht="25.5" customHeight="1" x14ac:dyDescent="0.2">
      <c r="L72" s="95"/>
      <c r="M72" s="107" t="s">
        <v>289</v>
      </c>
      <c r="N72" s="104" t="s">
        <v>182</v>
      </c>
      <c r="O72" s="108" t="s">
        <v>103</v>
      </c>
      <c r="P72" s="97"/>
      <c r="Q72" s="107" t="s">
        <v>850</v>
      </c>
      <c r="R72" s="98"/>
      <c r="X72" s="82"/>
      <c r="Z72" s="81"/>
    </row>
    <row r="73" spans="12:28" ht="25.5" customHeight="1" x14ac:dyDescent="0.2">
      <c r="L73" s="95"/>
      <c r="M73" s="107" t="s">
        <v>288</v>
      </c>
      <c r="N73" s="104" t="s">
        <v>194</v>
      </c>
      <c r="O73" s="108" t="s">
        <v>103</v>
      </c>
      <c r="P73" s="97"/>
      <c r="Q73" s="107" t="s">
        <v>851</v>
      </c>
      <c r="R73" s="98"/>
      <c r="X73" s="82"/>
      <c r="Z73" s="81"/>
    </row>
    <row r="74" spans="12:28" ht="25.5" customHeight="1" x14ac:dyDescent="0.2">
      <c r="L74" s="95"/>
      <c r="M74" s="107" t="s">
        <v>292</v>
      </c>
      <c r="N74" s="104" t="s">
        <v>180</v>
      </c>
      <c r="O74" s="108" t="s">
        <v>103</v>
      </c>
      <c r="P74" s="97"/>
      <c r="Q74" s="107" t="s">
        <v>852</v>
      </c>
      <c r="R74" s="98"/>
      <c r="X74" s="82"/>
      <c r="Z74" s="81"/>
    </row>
    <row r="75" spans="12:28" ht="25.5" customHeight="1" x14ac:dyDescent="0.2">
      <c r="L75" s="95"/>
      <c r="M75" s="107" t="s">
        <v>275</v>
      </c>
      <c r="N75" s="104" t="s">
        <v>183</v>
      </c>
      <c r="O75" s="108" t="s">
        <v>103</v>
      </c>
      <c r="P75" s="97"/>
      <c r="Q75" s="107" t="s">
        <v>853</v>
      </c>
      <c r="R75" s="98"/>
      <c r="X75" s="82"/>
      <c r="Z75" s="81"/>
    </row>
    <row r="76" spans="12:28" ht="25.5" customHeight="1" x14ac:dyDescent="0.2">
      <c r="L76" s="95"/>
      <c r="M76" s="107" t="s">
        <v>263</v>
      </c>
      <c r="N76" s="104" t="s">
        <v>184</v>
      </c>
      <c r="O76" s="108" t="s">
        <v>103</v>
      </c>
      <c r="P76" s="97"/>
      <c r="Q76" s="107" t="s">
        <v>854</v>
      </c>
      <c r="R76" s="98"/>
      <c r="X76" s="82"/>
      <c r="Z76" s="81"/>
    </row>
    <row r="77" spans="12:28" ht="25.5" customHeight="1" x14ac:dyDescent="0.2">
      <c r="L77" s="95"/>
      <c r="M77" s="107" t="s">
        <v>272</v>
      </c>
      <c r="N77" s="104" t="s">
        <v>186</v>
      </c>
      <c r="O77" s="108" t="s">
        <v>103</v>
      </c>
      <c r="P77" s="97"/>
      <c r="Q77" s="107" t="s">
        <v>855</v>
      </c>
      <c r="R77" s="98"/>
      <c r="X77" s="82"/>
      <c r="Z77" s="81"/>
    </row>
    <row r="78" spans="12:28" ht="25.5" customHeight="1" x14ac:dyDescent="0.2">
      <c r="L78" s="95"/>
      <c r="M78" s="107" t="s">
        <v>294</v>
      </c>
      <c r="N78" s="104" t="s">
        <v>185</v>
      </c>
      <c r="O78" s="108" t="s">
        <v>103</v>
      </c>
      <c r="P78" s="97"/>
      <c r="Q78" s="107" t="s">
        <v>856</v>
      </c>
      <c r="R78" s="98"/>
    </row>
    <row r="79" spans="12:28" ht="25.5" customHeight="1" x14ac:dyDescent="0.2">
      <c r="L79" s="95"/>
      <c r="M79" s="107" t="s">
        <v>260</v>
      </c>
      <c r="N79" s="104" t="s">
        <v>156</v>
      </c>
      <c r="O79" s="108" t="s">
        <v>103</v>
      </c>
      <c r="P79" s="97"/>
      <c r="Q79" s="107" t="s">
        <v>260</v>
      </c>
      <c r="R79" s="98"/>
    </row>
    <row r="80" spans="12:28" ht="25.5" customHeight="1" x14ac:dyDescent="0.2">
      <c r="L80" s="95"/>
      <c r="M80" s="107" t="s">
        <v>232</v>
      </c>
      <c r="N80" s="104" t="s">
        <v>149</v>
      </c>
      <c r="O80" s="108" t="s">
        <v>105</v>
      </c>
      <c r="P80" s="97"/>
      <c r="Q80" s="107" t="s">
        <v>232</v>
      </c>
      <c r="R80" s="98"/>
    </row>
    <row r="81" spans="12:18" ht="25.5" customHeight="1" x14ac:dyDescent="0.2">
      <c r="L81" s="95"/>
      <c r="M81" s="107" t="s">
        <v>259</v>
      </c>
      <c r="N81" s="104" t="s">
        <v>155</v>
      </c>
      <c r="O81" s="106" t="s">
        <v>103</v>
      </c>
      <c r="P81" s="97"/>
      <c r="Q81" s="107" t="s">
        <v>259</v>
      </c>
      <c r="R81" s="98"/>
    </row>
    <row r="82" spans="12:18" ht="25.5" customHeight="1" x14ac:dyDescent="0.2">
      <c r="L82" s="95"/>
      <c r="M82" s="107" t="s">
        <v>252</v>
      </c>
      <c r="N82" s="104" t="s">
        <v>158</v>
      </c>
      <c r="O82" s="108" t="s">
        <v>101</v>
      </c>
      <c r="P82" s="97"/>
      <c r="Q82" s="107" t="s">
        <v>252</v>
      </c>
      <c r="R82" s="98"/>
    </row>
    <row r="83" spans="12:18" ht="25.5" customHeight="1" x14ac:dyDescent="0.2">
      <c r="L83" s="95"/>
      <c r="M83" s="107" t="s">
        <v>233</v>
      </c>
      <c r="N83" s="104" t="s">
        <v>157</v>
      </c>
      <c r="O83" s="106" t="s">
        <v>105</v>
      </c>
      <c r="P83" s="97"/>
      <c r="Q83" s="107" t="s">
        <v>233</v>
      </c>
      <c r="R83" s="98"/>
    </row>
    <row r="84" spans="12:18" ht="25.5" customHeight="1" x14ac:dyDescent="0.2">
      <c r="L84" s="95"/>
      <c r="M84" s="107" t="s">
        <v>239</v>
      </c>
      <c r="N84" s="104" t="s">
        <v>154</v>
      </c>
      <c r="O84" s="106" t="s">
        <v>104</v>
      </c>
      <c r="P84" s="97"/>
      <c r="Q84" s="107" t="s">
        <v>239</v>
      </c>
      <c r="R84" s="98"/>
    </row>
    <row r="85" spans="12:18" ht="25.5" customHeight="1" x14ac:dyDescent="0.2">
      <c r="L85" s="95"/>
      <c r="M85" s="107" t="s">
        <v>236</v>
      </c>
      <c r="N85" s="104" t="s">
        <v>151</v>
      </c>
      <c r="O85" s="106" t="s">
        <v>104</v>
      </c>
      <c r="P85" s="97"/>
      <c r="Q85" s="107" t="s">
        <v>236</v>
      </c>
      <c r="R85" s="98"/>
    </row>
    <row r="86" spans="12:18" ht="25.5" customHeight="1" x14ac:dyDescent="0.2">
      <c r="L86" s="95"/>
      <c r="M86" s="107" t="s">
        <v>220</v>
      </c>
      <c r="N86" s="104" t="s">
        <v>147</v>
      </c>
      <c r="O86" s="108" t="s">
        <v>107</v>
      </c>
      <c r="P86" s="97"/>
      <c r="Q86" s="107" t="s">
        <v>212</v>
      </c>
      <c r="R86" s="98"/>
    </row>
    <row r="87" spans="12:18" ht="25.5" customHeight="1" x14ac:dyDescent="0.2">
      <c r="L87" s="95"/>
      <c r="M87" s="107" t="s">
        <v>225</v>
      </c>
      <c r="N87" s="104" t="s">
        <v>118</v>
      </c>
      <c r="O87" s="108" t="s">
        <v>106</v>
      </c>
      <c r="P87" s="97"/>
      <c r="Q87" s="107" t="s">
        <v>211</v>
      </c>
      <c r="R87" s="98"/>
    </row>
    <row r="88" spans="12:18" ht="25.5" customHeight="1" x14ac:dyDescent="0.2">
      <c r="L88" s="95"/>
      <c r="M88" s="107" t="s">
        <v>244</v>
      </c>
      <c r="N88" s="104" t="s">
        <v>123</v>
      </c>
      <c r="O88" s="108" t="s">
        <v>102</v>
      </c>
      <c r="P88" s="97"/>
      <c r="Q88" s="107" t="s">
        <v>207</v>
      </c>
      <c r="R88" s="98"/>
    </row>
    <row r="89" spans="12:18" ht="25.5" customHeight="1" x14ac:dyDescent="0.2">
      <c r="L89" s="95"/>
      <c r="M89" s="107" t="s">
        <v>229</v>
      </c>
      <c r="N89" s="134" t="s">
        <v>116</v>
      </c>
      <c r="O89" s="108" t="s">
        <v>105</v>
      </c>
      <c r="P89" s="97"/>
      <c r="Q89" s="107" t="s">
        <v>210</v>
      </c>
      <c r="R89" s="98"/>
    </row>
    <row r="90" spans="12:18" ht="25.5" customHeight="1" x14ac:dyDescent="0.2">
      <c r="L90" s="95"/>
      <c r="M90" s="107" t="s">
        <v>215</v>
      </c>
      <c r="N90" s="104" t="s">
        <v>132</v>
      </c>
      <c r="O90" s="108" t="s">
        <v>108</v>
      </c>
      <c r="P90" s="97"/>
      <c r="Q90" s="107" t="s">
        <v>213</v>
      </c>
      <c r="R90" s="98"/>
    </row>
    <row r="91" spans="12:18" ht="25.5" customHeight="1" x14ac:dyDescent="0.2">
      <c r="L91" s="95"/>
      <c r="M91" s="107" t="s">
        <v>240</v>
      </c>
      <c r="N91" s="104" t="s">
        <v>138</v>
      </c>
      <c r="O91" s="106" t="s">
        <v>103</v>
      </c>
      <c r="P91" s="97"/>
      <c r="Q91" s="107" t="s">
        <v>208</v>
      </c>
      <c r="R91" s="98"/>
    </row>
    <row r="92" spans="12:18" ht="25.5" customHeight="1" x14ac:dyDescent="0.2">
      <c r="L92" s="95"/>
      <c r="M92" s="107" t="s">
        <v>234</v>
      </c>
      <c r="N92" s="104" t="s">
        <v>144</v>
      </c>
      <c r="O92" s="108" t="s">
        <v>104</v>
      </c>
      <c r="P92" s="97"/>
      <c r="Q92" s="107" t="s">
        <v>209</v>
      </c>
      <c r="R92" s="98"/>
    </row>
    <row r="93" spans="12:18" ht="25.5" customHeight="1" x14ac:dyDescent="0.2">
      <c r="L93" s="95"/>
      <c r="M93" s="107" t="s">
        <v>254</v>
      </c>
      <c r="N93" s="104" t="s">
        <v>120</v>
      </c>
      <c r="O93" s="108" t="s">
        <v>101</v>
      </c>
      <c r="P93" s="97"/>
      <c r="Q93" s="107" t="s">
        <v>206</v>
      </c>
      <c r="R93" s="98"/>
    </row>
    <row r="94" spans="12:18" ht="25.5" customHeight="1" x14ac:dyDescent="0.2">
      <c r="L94" s="95"/>
      <c r="M94" s="107" t="s">
        <v>219</v>
      </c>
      <c r="N94" s="104" t="s">
        <v>150</v>
      </c>
      <c r="O94" s="108" t="s">
        <v>108</v>
      </c>
      <c r="P94" s="97"/>
      <c r="Q94" s="107" t="s">
        <v>219</v>
      </c>
      <c r="R94" s="98"/>
    </row>
    <row r="95" spans="12:18" ht="25.5" customHeight="1" x14ac:dyDescent="0.2">
      <c r="L95" s="95"/>
      <c r="M95" s="107" t="s">
        <v>257</v>
      </c>
      <c r="N95" s="134" t="s">
        <v>199</v>
      </c>
      <c r="O95" s="108" t="s">
        <v>107</v>
      </c>
      <c r="P95" s="97"/>
      <c r="Q95" s="107" t="s">
        <v>257</v>
      </c>
      <c r="R95" s="98"/>
    </row>
    <row r="96" spans="12:18" ht="25.5" customHeight="1" x14ac:dyDescent="0.2">
      <c r="L96" s="95"/>
      <c r="M96" s="103" t="s">
        <v>112</v>
      </c>
      <c r="N96" s="134" t="s">
        <v>111</v>
      </c>
      <c r="O96" s="150" t="s">
        <v>101</v>
      </c>
      <c r="P96" s="97"/>
      <c r="Q96" s="103" t="s">
        <v>250</v>
      </c>
      <c r="R96" s="98"/>
    </row>
    <row r="97" spans="12:18" ht="25.5" customHeight="1" x14ac:dyDescent="0.2">
      <c r="L97" s="95"/>
      <c r="M97" s="151" t="s">
        <v>255</v>
      </c>
      <c r="N97" s="104" t="s">
        <v>130</v>
      </c>
      <c r="O97" s="108" t="s">
        <v>100</v>
      </c>
      <c r="P97" s="97"/>
      <c r="Q97" s="151" t="s">
        <v>857</v>
      </c>
      <c r="R97" s="98"/>
    </row>
    <row r="98" spans="12:18" ht="25.5" customHeight="1" x14ac:dyDescent="0.2">
      <c r="L98" s="95"/>
      <c r="M98" s="122" t="s">
        <v>253</v>
      </c>
      <c r="N98" s="134" t="s">
        <v>115</v>
      </c>
      <c r="O98" s="108" t="s">
        <v>101</v>
      </c>
      <c r="P98" s="97"/>
      <c r="Q98" s="122" t="s">
        <v>253</v>
      </c>
      <c r="R98" s="98"/>
    </row>
    <row r="99" spans="12:18" ht="25.5" customHeight="1" x14ac:dyDescent="0.2">
      <c r="L99" s="95"/>
      <c r="M99" s="107" t="s">
        <v>228</v>
      </c>
      <c r="N99" s="104" t="s">
        <v>153</v>
      </c>
      <c r="O99" s="108" t="s">
        <v>106</v>
      </c>
      <c r="P99" s="97"/>
      <c r="Q99" s="107" t="s">
        <v>228</v>
      </c>
      <c r="R99" s="98"/>
    </row>
    <row r="100" spans="12:18" ht="25.5" customHeight="1" thickBot="1" x14ac:dyDescent="0.25">
      <c r="L100" s="152"/>
      <c r="M100" s="153"/>
      <c r="N100" s="153"/>
      <c r="O100" s="153"/>
      <c r="P100" s="153"/>
      <c r="Q100" s="153"/>
      <c r="R100" s="154"/>
    </row>
  </sheetData>
  <sheetProtection algorithmName="SHA-512" hashValue="pt+psD4uroqm+SIH+O491W85L2dx6OjW2+OvNg7e7+ugvLJRtWigKqjDrAHpPMmZ/SXlOiipzaso1i8nc4vO2g==" saltValue="gIkXefSaCZe/po3mkHX9ug==" spinCount="100000" sheet="1" selectLockedCells="1"/>
  <sortState ref="M12:O99">
    <sortCondition ref="M11:M98"/>
    <sortCondition ref="N11:N98"/>
  </sortState>
  <mergeCells count="27">
    <mergeCell ref="C8:H8"/>
    <mergeCell ref="C15:E15"/>
    <mergeCell ref="C20:H20"/>
    <mergeCell ref="D30:G30"/>
    <mergeCell ref="D31:G31"/>
    <mergeCell ref="D25:G25"/>
    <mergeCell ref="D26:G26"/>
    <mergeCell ref="D27:G27"/>
    <mergeCell ref="D28:G28"/>
    <mergeCell ref="D29:G29"/>
    <mergeCell ref="C17:E17"/>
    <mergeCell ref="F15:G15"/>
    <mergeCell ref="D22:G22"/>
    <mergeCell ref="D23:G23"/>
    <mergeCell ref="D24:G24"/>
    <mergeCell ref="F14:G14"/>
    <mergeCell ref="U25:Y25"/>
    <mergeCell ref="C36:H36"/>
    <mergeCell ref="D38:G38"/>
    <mergeCell ref="D32:G32"/>
    <mergeCell ref="D33:G33"/>
    <mergeCell ref="F16:G16"/>
    <mergeCell ref="C11:G11"/>
    <mergeCell ref="D40:G40"/>
    <mergeCell ref="D41:G41"/>
    <mergeCell ref="D42:G42"/>
    <mergeCell ref="D39:G39"/>
  </mergeCells>
  <phoneticPr fontId="0" type="noConversion"/>
  <dataValidations count="3">
    <dataValidation type="date" allowBlank="1" showInputMessage="1" showErrorMessage="1" error="Pode escolhar uma data emissão entre 01/01/2011 e hoje." promptTitle="Limite de datas" sqref="F15:G15" xr:uid="{00000000-0002-0000-0100-000000000000}">
      <formula1>40544</formula1>
      <formula2>NOW()</formula2>
    </dataValidation>
    <dataValidation type="whole" allowBlank="1" showInputMessage="1" showErrorMessage="1" error="Valores possíveis: de 2000 até o ano atual._x000a_(4 dígitos numéricos)" sqref="F17" xr:uid="{00000000-0002-0000-0100-000001000000}">
      <formula1>2000</formula1>
      <formula2>YEAR(NOW())</formula2>
    </dataValidation>
    <dataValidation type="list" allowBlank="1" showInputMessage="1" showErrorMessage="1" sqref="O12:P99" xr:uid="{00000000-0002-0000-0100-000002000000}">
      <formula1>$C$24:$C$33</formula1>
    </dataValidation>
  </dataValidations>
  <pageMargins left="0.75" right="0.75" top="1" bottom="1" header="0" footer="0"/>
  <pageSetup paperSize="9" orientation="portrait" r:id="rId1"/>
  <headerFooter alignWithMargins="0"/>
  <ignoredErrors>
    <ignoredError sqref="O12:O96 O98:O99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3</xdr:col>
                    <xdr:colOff>304800</xdr:colOff>
                    <xdr:row>9</xdr:row>
                    <xdr:rowOff>0</xdr:rowOff>
                  </from>
                  <to>
                    <xdr:col>7</xdr:col>
                    <xdr:colOff>9525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3</xdr:col>
                    <xdr:colOff>295275</xdr:colOff>
                    <xdr:row>10</xdr:row>
                    <xdr:rowOff>47625</xdr:rowOff>
                  </from>
                  <to>
                    <xdr:col>12</xdr:col>
                    <xdr:colOff>285750</xdr:colOff>
                    <xdr:row>10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/>
  <dimension ref="A1:G280"/>
  <sheetViews>
    <sheetView showGridLines="0" workbookViewId="0">
      <pane ySplit="1" topLeftCell="A2" activePane="bottomLeft" state="frozen"/>
      <selection pane="bottomLeft" activeCell="L22" sqref="L22"/>
    </sheetView>
  </sheetViews>
  <sheetFormatPr defaultRowHeight="15" customHeight="1" x14ac:dyDescent="0.2"/>
  <cols>
    <col min="1" max="1" width="10.85546875" style="163" customWidth="1"/>
    <col min="2" max="2" width="78.28515625" style="162" bestFit="1" customWidth="1"/>
    <col min="3" max="3" width="14.7109375" style="163" customWidth="1"/>
    <col min="4" max="4" width="12.5703125" style="162" customWidth="1"/>
    <col min="5" max="6" width="10.42578125" style="163" bestFit="1" customWidth="1"/>
    <col min="7" max="7" width="17.42578125" style="163" customWidth="1"/>
    <col min="8" max="16384" width="9.140625" style="162"/>
  </cols>
  <sheetData>
    <row r="1" spans="1:7" s="158" customFormat="1" ht="15" customHeight="1" x14ac:dyDescent="0.2">
      <c r="A1" s="159" t="s">
        <v>98</v>
      </c>
      <c r="B1" s="159" t="s">
        <v>305</v>
      </c>
      <c r="C1" s="160" t="s">
        <v>811</v>
      </c>
      <c r="D1" s="160" t="s">
        <v>814</v>
      </c>
      <c r="E1" s="160" t="s">
        <v>812</v>
      </c>
      <c r="F1" s="160" t="s">
        <v>813</v>
      </c>
      <c r="G1" s="160" t="s">
        <v>810</v>
      </c>
    </row>
    <row r="2" spans="1:7" ht="15" customHeight="1" x14ac:dyDescent="0.2">
      <c r="A2" s="161" t="s">
        <v>306</v>
      </c>
      <c r="B2" s="162" t="s">
        <v>307</v>
      </c>
      <c r="C2" s="161" t="str">
        <f t="shared" ref="C2:C65" si="0">TEXT(A2,"00.00.00.00")</f>
        <v>01.00.00.00</v>
      </c>
      <c r="D2" s="161" t="str">
        <f t="shared" ref="D2:D32" si="1">TEXT(LEFT(C2,2),"00")</f>
        <v>01</v>
      </c>
      <c r="E2" s="161" t="str">
        <f>IF(TEXT(MID(C2,4,2),"00")="00","",TEXT(MID(C2,4,2),"00"))</f>
        <v/>
      </c>
      <c r="F2" s="161" t="str">
        <f>IF(TEXT(MID(C2,7,2),"00")="00","",TEXT(MID(C2,7,2),"00"))</f>
        <v/>
      </c>
      <c r="G2" s="163" t="str">
        <f>IF(F2&lt;&gt;"","R."&amp;C2&amp;".00","")</f>
        <v/>
      </c>
    </row>
    <row r="3" spans="1:7" ht="15" customHeight="1" x14ac:dyDescent="0.2">
      <c r="A3" s="161" t="s">
        <v>308</v>
      </c>
      <c r="B3" s="162" t="s">
        <v>309</v>
      </c>
      <c r="C3" s="161" t="str">
        <f t="shared" si="0"/>
        <v>01.01.00.00</v>
      </c>
      <c r="D3" s="161" t="str">
        <f t="shared" si="1"/>
        <v>01</v>
      </c>
      <c r="E3" s="161" t="str">
        <f t="shared" ref="E3:E32" si="2">IF(TEXT(MID(C3,4,2),"00")="00","",TEXT(MID(C3,4,2),"00"))</f>
        <v>01</v>
      </c>
      <c r="F3" s="161" t="str">
        <f t="shared" ref="F3:F32" si="3">IF(TEXT(MID(C3,7,2),"00")="00","",TEXT(MID(C3,7,2),"00"))</f>
        <v/>
      </c>
      <c r="G3" s="163" t="str">
        <f t="shared" ref="G3:G66" si="4">IF(F3&lt;&gt;"","R."&amp;C3&amp;".00","")</f>
        <v/>
      </c>
    </row>
    <row r="4" spans="1:7" ht="15" customHeight="1" x14ac:dyDescent="0.2">
      <c r="A4" s="161" t="s">
        <v>310</v>
      </c>
      <c r="B4" s="162" t="s">
        <v>311</v>
      </c>
      <c r="C4" s="161" t="str">
        <f t="shared" si="0"/>
        <v>01.01.01.00</v>
      </c>
      <c r="D4" s="161" t="str">
        <f t="shared" si="1"/>
        <v>01</v>
      </c>
      <c r="E4" s="161" t="str">
        <f t="shared" si="2"/>
        <v>01</v>
      </c>
      <c r="F4" s="161" t="str">
        <f t="shared" si="3"/>
        <v>01</v>
      </c>
      <c r="G4" s="163" t="str">
        <f t="shared" si="4"/>
        <v>R.01.01.01.00.00</v>
      </c>
    </row>
    <row r="5" spans="1:7" ht="15" customHeight="1" x14ac:dyDescent="0.2">
      <c r="A5" s="161" t="s">
        <v>312</v>
      </c>
      <c r="B5" s="162" t="s">
        <v>313</v>
      </c>
      <c r="C5" s="161" t="str">
        <f t="shared" si="0"/>
        <v>01.01.02.00</v>
      </c>
      <c r="D5" s="161" t="str">
        <f t="shared" si="1"/>
        <v>01</v>
      </c>
      <c r="E5" s="161" t="str">
        <f t="shared" si="2"/>
        <v>01</v>
      </c>
      <c r="F5" s="161" t="str">
        <f t="shared" si="3"/>
        <v>02</v>
      </c>
      <c r="G5" s="163" t="str">
        <f t="shared" si="4"/>
        <v>R.01.01.02.00.00</v>
      </c>
    </row>
    <row r="6" spans="1:7" ht="15" customHeight="1" x14ac:dyDescent="0.2">
      <c r="A6" s="161" t="s">
        <v>314</v>
      </c>
      <c r="B6" s="162" t="s">
        <v>315</v>
      </c>
      <c r="C6" s="161" t="str">
        <f t="shared" si="0"/>
        <v>01.02.00.00</v>
      </c>
      <c r="D6" s="161" t="str">
        <f t="shared" si="1"/>
        <v>01</v>
      </c>
      <c r="E6" s="161" t="str">
        <f t="shared" si="2"/>
        <v>02</v>
      </c>
      <c r="F6" s="161" t="str">
        <f t="shared" si="3"/>
        <v/>
      </c>
      <c r="G6" s="163" t="str">
        <f t="shared" si="4"/>
        <v/>
      </c>
    </row>
    <row r="7" spans="1:7" ht="15" customHeight="1" x14ac:dyDescent="0.2">
      <c r="A7" s="161" t="s">
        <v>316</v>
      </c>
      <c r="B7" s="162" t="s">
        <v>317</v>
      </c>
      <c r="C7" s="161" t="str">
        <f t="shared" si="0"/>
        <v>01.02.01.00</v>
      </c>
      <c r="D7" s="161" t="str">
        <f t="shared" si="1"/>
        <v>01</v>
      </c>
      <c r="E7" s="161" t="str">
        <f t="shared" si="2"/>
        <v>02</v>
      </c>
      <c r="F7" s="161" t="str">
        <f t="shared" si="3"/>
        <v>01</v>
      </c>
      <c r="G7" s="163" t="str">
        <f t="shared" si="4"/>
        <v>R.01.02.01.00.00</v>
      </c>
    </row>
    <row r="8" spans="1:7" ht="15" customHeight="1" x14ac:dyDescent="0.2">
      <c r="A8" s="161" t="s">
        <v>318</v>
      </c>
      <c r="B8" s="162" t="s">
        <v>319</v>
      </c>
      <c r="C8" s="161" t="str">
        <f t="shared" si="0"/>
        <v>01.02.06.00</v>
      </c>
      <c r="D8" s="161" t="str">
        <f t="shared" si="1"/>
        <v>01</v>
      </c>
      <c r="E8" s="161" t="str">
        <f t="shared" si="2"/>
        <v>02</v>
      </c>
      <c r="F8" s="161" t="str">
        <f t="shared" si="3"/>
        <v>06</v>
      </c>
      <c r="G8" s="163" t="str">
        <f t="shared" si="4"/>
        <v>R.01.02.06.00.00</v>
      </c>
    </row>
    <row r="9" spans="1:7" ht="15" customHeight="1" x14ac:dyDescent="0.2">
      <c r="A9" s="161" t="s">
        <v>320</v>
      </c>
      <c r="B9" s="162" t="s">
        <v>321</v>
      </c>
      <c r="C9" s="161" t="str">
        <f t="shared" si="0"/>
        <v>01.02.07.00</v>
      </c>
      <c r="D9" s="161" t="str">
        <f t="shared" si="1"/>
        <v>01</v>
      </c>
      <c r="E9" s="161" t="str">
        <f t="shared" si="2"/>
        <v>02</v>
      </c>
      <c r="F9" s="161" t="str">
        <f t="shared" si="3"/>
        <v>07</v>
      </c>
      <c r="G9" s="163" t="str">
        <f t="shared" si="4"/>
        <v>R.01.02.07.00.00</v>
      </c>
    </row>
    <row r="10" spans="1:7" ht="15" customHeight="1" x14ac:dyDescent="0.2">
      <c r="A10" s="161" t="s">
        <v>322</v>
      </c>
      <c r="B10" s="162" t="s">
        <v>323</v>
      </c>
      <c r="C10" s="161" t="str">
        <f t="shared" si="0"/>
        <v>01.02.99.00</v>
      </c>
      <c r="D10" s="161" t="str">
        <f t="shared" si="1"/>
        <v>01</v>
      </c>
      <c r="E10" s="161" t="str">
        <f t="shared" si="2"/>
        <v>02</v>
      </c>
      <c r="F10" s="161" t="str">
        <f t="shared" si="3"/>
        <v>99</v>
      </c>
      <c r="G10" s="163" t="str">
        <f t="shared" si="4"/>
        <v>R.01.02.99.00.00</v>
      </c>
    </row>
    <row r="11" spans="1:7" ht="15" customHeight="1" x14ac:dyDescent="0.2">
      <c r="A11" s="161" t="s">
        <v>324</v>
      </c>
      <c r="B11" s="162" t="s">
        <v>325</v>
      </c>
      <c r="C11" s="161" t="str">
        <f t="shared" si="0"/>
        <v>02.00.00.00</v>
      </c>
      <c r="D11" s="161" t="str">
        <f t="shared" si="1"/>
        <v>02</v>
      </c>
      <c r="E11" s="161" t="str">
        <f t="shared" si="2"/>
        <v/>
      </c>
      <c r="F11" s="161" t="str">
        <f t="shared" si="3"/>
        <v/>
      </c>
      <c r="G11" s="163" t="str">
        <f t="shared" si="4"/>
        <v/>
      </c>
    </row>
    <row r="12" spans="1:7" ht="15" customHeight="1" x14ac:dyDescent="0.2">
      <c r="A12" s="161" t="s">
        <v>326</v>
      </c>
      <c r="B12" s="162" t="s">
        <v>327</v>
      </c>
      <c r="C12" s="161" t="str">
        <f t="shared" si="0"/>
        <v>02.01.00.00</v>
      </c>
      <c r="D12" s="161" t="str">
        <f t="shared" si="1"/>
        <v>02</v>
      </c>
      <c r="E12" s="161" t="str">
        <f t="shared" si="2"/>
        <v>01</v>
      </c>
      <c r="F12" s="161" t="str">
        <f t="shared" si="3"/>
        <v/>
      </c>
      <c r="G12" s="163" t="str">
        <f t="shared" si="4"/>
        <v/>
      </c>
    </row>
    <row r="13" spans="1:7" ht="15" customHeight="1" x14ac:dyDescent="0.2">
      <c r="A13" s="161" t="s">
        <v>328</v>
      </c>
      <c r="B13" s="162" t="s">
        <v>329</v>
      </c>
      <c r="C13" s="161" t="str">
        <f t="shared" si="0"/>
        <v>02.01.01.00</v>
      </c>
      <c r="D13" s="161" t="str">
        <f t="shared" si="1"/>
        <v>02</v>
      </c>
      <c r="E13" s="161" t="str">
        <f t="shared" si="2"/>
        <v>01</v>
      </c>
      <c r="F13" s="161" t="str">
        <f t="shared" si="3"/>
        <v>01</v>
      </c>
      <c r="G13" s="163" t="str">
        <f t="shared" si="4"/>
        <v>R.02.01.01.00.00</v>
      </c>
    </row>
    <row r="14" spans="1:7" ht="15" customHeight="1" x14ac:dyDescent="0.2">
      <c r="A14" s="161" t="s">
        <v>330</v>
      </c>
      <c r="B14" s="162" t="s">
        <v>331</v>
      </c>
      <c r="C14" s="161" t="str">
        <f t="shared" si="0"/>
        <v>02.01.02.00</v>
      </c>
      <c r="D14" s="161" t="str">
        <f t="shared" si="1"/>
        <v>02</v>
      </c>
      <c r="E14" s="161" t="str">
        <f t="shared" si="2"/>
        <v>01</v>
      </c>
      <c r="F14" s="161" t="str">
        <f t="shared" si="3"/>
        <v>02</v>
      </c>
      <c r="G14" s="163" t="str">
        <f t="shared" si="4"/>
        <v>R.02.01.02.00.00</v>
      </c>
    </row>
    <row r="15" spans="1:7" ht="15" customHeight="1" x14ac:dyDescent="0.2">
      <c r="A15" s="161" t="s">
        <v>332</v>
      </c>
      <c r="B15" s="162" t="s">
        <v>333</v>
      </c>
      <c r="C15" s="161" t="str">
        <f t="shared" si="0"/>
        <v>02.01.03.00</v>
      </c>
      <c r="D15" s="161" t="str">
        <f t="shared" si="1"/>
        <v>02</v>
      </c>
      <c r="E15" s="161" t="str">
        <f t="shared" si="2"/>
        <v>01</v>
      </c>
      <c r="F15" s="161" t="str">
        <f t="shared" si="3"/>
        <v>03</v>
      </c>
      <c r="G15" s="163" t="str">
        <f t="shared" si="4"/>
        <v>R.02.01.03.00.00</v>
      </c>
    </row>
    <row r="16" spans="1:7" ht="15" customHeight="1" x14ac:dyDescent="0.2">
      <c r="A16" s="161" t="s">
        <v>334</v>
      </c>
      <c r="B16" s="162" t="s">
        <v>335</v>
      </c>
      <c r="C16" s="161" t="str">
        <f t="shared" si="0"/>
        <v>02.01.04.00</v>
      </c>
      <c r="D16" s="161" t="str">
        <f t="shared" si="1"/>
        <v>02</v>
      </c>
      <c r="E16" s="161" t="str">
        <f t="shared" si="2"/>
        <v>01</v>
      </c>
      <c r="F16" s="161" t="str">
        <f t="shared" si="3"/>
        <v>04</v>
      </c>
      <c r="G16" s="163" t="str">
        <f t="shared" si="4"/>
        <v>R.02.01.04.00.00</v>
      </c>
    </row>
    <row r="17" spans="1:7" ht="15" customHeight="1" x14ac:dyDescent="0.2">
      <c r="A17" s="161" t="s">
        <v>336</v>
      </c>
      <c r="B17" s="162" t="s">
        <v>337</v>
      </c>
      <c r="C17" s="161" t="str">
        <f t="shared" si="0"/>
        <v>02.01.05.00</v>
      </c>
      <c r="D17" s="161" t="str">
        <f t="shared" si="1"/>
        <v>02</v>
      </c>
      <c r="E17" s="161" t="str">
        <f t="shared" si="2"/>
        <v>01</v>
      </c>
      <c r="F17" s="161" t="str">
        <f t="shared" si="3"/>
        <v>05</v>
      </c>
      <c r="G17" s="163" t="str">
        <f t="shared" si="4"/>
        <v>R.02.01.05.00.00</v>
      </c>
    </row>
    <row r="18" spans="1:7" ht="15" customHeight="1" x14ac:dyDescent="0.2">
      <c r="A18" s="161" t="s">
        <v>338</v>
      </c>
      <c r="B18" s="162" t="s">
        <v>339</v>
      </c>
      <c r="C18" s="161" t="str">
        <f t="shared" si="0"/>
        <v>02.01.99.00</v>
      </c>
      <c r="D18" s="161" t="str">
        <f t="shared" si="1"/>
        <v>02</v>
      </c>
      <c r="E18" s="161" t="str">
        <f t="shared" si="2"/>
        <v>01</v>
      </c>
      <c r="F18" s="161" t="str">
        <f t="shared" si="3"/>
        <v>99</v>
      </c>
      <c r="G18" s="163" t="str">
        <f t="shared" si="4"/>
        <v>R.02.01.99.00.00</v>
      </c>
    </row>
    <row r="19" spans="1:7" ht="15" customHeight="1" x14ac:dyDescent="0.2">
      <c r="A19" s="161" t="s">
        <v>340</v>
      </c>
      <c r="B19" s="162" t="s">
        <v>15</v>
      </c>
      <c r="C19" s="161" t="str">
        <f t="shared" si="0"/>
        <v>02.02.00.00</v>
      </c>
      <c r="D19" s="161" t="str">
        <f t="shared" si="1"/>
        <v>02</v>
      </c>
      <c r="E19" s="161" t="str">
        <f t="shared" si="2"/>
        <v>02</v>
      </c>
      <c r="F19" s="161" t="str">
        <f t="shared" si="3"/>
        <v/>
      </c>
      <c r="G19" s="163" t="str">
        <f t="shared" si="4"/>
        <v/>
      </c>
    </row>
    <row r="20" spans="1:7" ht="15" customHeight="1" x14ac:dyDescent="0.2">
      <c r="A20" s="161" t="s">
        <v>341</v>
      </c>
      <c r="B20" s="162" t="s">
        <v>342</v>
      </c>
      <c r="C20" s="161" t="str">
        <f t="shared" si="0"/>
        <v>02.02.01.00</v>
      </c>
      <c r="D20" s="161" t="str">
        <f t="shared" si="1"/>
        <v>02</v>
      </c>
      <c r="E20" s="161" t="str">
        <f t="shared" si="2"/>
        <v>02</v>
      </c>
      <c r="F20" s="161" t="str">
        <f t="shared" si="3"/>
        <v>01</v>
      </c>
      <c r="G20" s="163" t="str">
        <f t="shared" si="4"/>
        <v>R.02.02.01.00.00</v>
      </c>
    </row>
    <row r="21" spans="1:7" ht="15" customHeight="1" x14ac:dyDescent="0.2">
      <c r="A21" s="161" t="s">
        <v>343</v>
      </c>
      <c r="B21" s="162" t="s">
        <v>344</v>
      </c>
      <c r="C21" s="161" t="str">
        <f t="shared" si="0"/>
        <v>02.02.02.00</v>
      </c>
      <c r="D21" s="161" t="str">
        <f t="shared" si="1"/>
        <v>02</v>
      </c>
      <c r="E21" s="161" t="str">
        <f t="shared" si="2"/>
        <v>02</v>
      </c>
      <c r="F21" s="161" t="str">
        <f t="shared" si="3"/>
        <v>02</v>
      </c>
      <c r="G21" s="163" t="str">
        <f t="shared" si="4"/>
        <v>R.02.02.02.00.00</v>
      </c>
    </row>
    <row r="22" spans="1:7" ht="15" customHeight="1" x14ac:dyDescent="0.2">
      <c r="A22" s="161" t="s">
        <v>345</v>
      </c>
      <c r="B22" s="162" t="s">
        <v>346</v>
      </c>
      <c r="C22" s="161" t="str">
        <f t="shared" si="0"/>
        <v>02.02.03.00</v>
      </c>
      <c r="D22" s="161" t="str">
        <f t="shared" si="1"/>
        <v>02</v>
      </c>
      <c r="E22" s="161" t="str">
        <f t="shared" si="2"/>
        <v>02</v>
      </c>
      <c r="F22" s="161" t="str">
        <f t="shared" si="3"/>
        <v>03</v>
      </c>
      <c r="G22" s="163" t="str">
        <f t="shared" si="4"/>
        <v>R.02.02.03.00.00</v>
      </c>
    </row>
    <row r="23" spans="1:7" ht="15" customHeight="1" x14ac:dyDescent="0.2">
      <c r="A23" s="161" t="s">
        <v>347</v>
      </c>
      <c r="B23" s="162" t="s">
        <v>348</v>
      </c>
      <c r="C23" s="161" t="str">
        <f t="shared" si="0"/>
        <v>02.02.04.00</v>
      </c>
      <c r="D23" s="161" t="str">
        <f t="shared" si="1"/>
        <v>02</v>
      </c>
      <c r="E23" s="161" t="str">
        <f t="shared" si="2"/>
        <v>02</v>
      </c>
      <c r="F23" s="161" t="str">
        <f t="shared" si="3"/>
        <v>04</v>
      </c>
      <c r="G23" s="163" t="str">
        <f t="shared" si="4"/>
        <v>R.02.02.04.00.00</v>
      </c>
    </row>
    <row r="24" spans="1:7" ht="15" customHeight="1" x14ac:dyDescent="0.2">
      <c r="A24" s="161" t="s">
        <v>349</v>
      </c>
      <c r="B24" s="162" t="s">
        <v>350</v>
      </c>
      <c r="C24" s="161" t="str">
        <f t="shared" si="0"/>
        <v>02.02.05.00</v>
      </c>
      <c r="D24" s="161" t="str">
        <f t="shared" si="1"/>
        <v>02</v>
      </c>
      <c r="E24" s="161" t="str">
        <f t="shared" si="2"/>
        <v>02</v>
      </c>
      <c r="F24" s="161" t="str">
        <f t="shared" si="3"/>
        <v>05</v>
      </c>
      <c r="G24" s="163" t="str">
        <f t="shared" si="4"/>
        <v>R.02.02.05.00.00</v>
      </c>
    </row>
    <row r="25" spans="1:7" ht="15" customHeight="1" x14ac:dyDescent="0.2">
      <c r="A25" s="161" t="s">
        <v>351</v>
      </c>
      <c r="B25" s="162" t="s">
        <v>352</v>
      </c>
      <c r="C25" s="161" t="str">
        <f t="shared" si="0"/>
        <v>02.02.99.00</v>
      </c>
      <c r="D25" s="161" t="str">
        <f t="shared" si="1"/>
        <v>02</v>
      </c>
      <c r="E25" s="161" t="str">
        <f t="shared" si="2"/>
        <v>02</v>
      </c>
      <c r="F25" s="161" t="str">
        <f t="shared" si="3"/>
        <v>99</v>
      </c>
      <c r="G25" s="163" t="str">
        <f t="shared" si="4"/>
        <v>R.02.02.99.00.00</v>
      </c>
    </row>
    <row r="26" spans="1:7" ht="15" customHeight="1" x14ac:dyDescent="0.2">
      <c r="A26" s="161" t="s">
        <v>353</v>
      </c>
      <c r="B26" s="162" t="s">
        <v>354</v>
      </c>
      <c r="C26" s="161" t="str">
        <f t="shared" si="0"/>
        <v>03.00.00.00</v>
      </c>
      <c r="D26" s="161" t="str">
        <f t="shared" si="1"/>
        <v>03</v>
      </c>
      <c r="E26" s="161" t="str">
        <f t="shared" si="2"/>
        <v/>
      </c>
      <c r="F26" s="161" t="str">
        <f t="shared" si="3"/>
        <v/>
      </c>
      <c r="G26" s="163" t="str">
        <f t="shared" si="4"/>
        <v/>
      </c>
    </row>
    <row r="27" spans="1:7" ht="15" customHeight="1" x14ac:dyDescent="0.2">
      <c r="A27" s="161" t="s">
        <v>355</v>
      </c>
      <c r="B27" s="162" t="s">
        <v>16</v>
      </c>
      <c r="C27" s="161" t="str">
        <f t="shared" si="0"/>
        <v>03.03.00.00</v>
      </c>
      <c r="D27" s="161" t="str">
        <f t="shared" si="1"/>
        <v>03</v>
      </c>
      <c r="E27" s="161" t="str">
        <f t="shared" si="2"/>
        <v>03</v>
      </c>
      <c r="F27" s="161" t="str">
        <f t="shared" si="3"/>
        <v/>
      </c>
      <c r="G27" s="163" t="str">
        <f t="shared" si="4"/>
        <v/>
      </c>
    </row>
    <row r="28" spans="1:7" ht="15" customHeight="1" x14ac:dyDescent="0.2">
      <c r="A28" s="161" t="s">
        <v>356</v>
      </c>
      <c r="B28" s="162" t="s">
        <v>357</v>
      </c>
      <c r="C28" s="161" t="str">
        <f t="shared" si="0"/>
        <v>03.03.02.00</v>
      </c>
      <c r="D28" s="161" t="str">
        <f t="shared" si="1"/>
        <v>03</v>
      </c>
      <c r="E28" s="161" t="str">
        <f t="shared" si="2"/>
        <v>03</v>
      </c>
      <c r="F28" s="161" t="str">
        <f t="shared" si="3"/>
        <v>02</v>
      </c>
      <c r="G28" s="163" t="str">
        <f t="shared" si="4"/>
        <v>R.03.03.02.00.00</v>
      </c>
    </row>
    <row r="29" spans="1:7" ht="15" customHeight="1" x14ac:dyDescent="0.2">
      <c r="A29" s="161" t="s">
        <v>358</v>
      </c>
      <c r="B29" s="162" t="s">
        <v>359</v>
      </c>
      <c r="C29" s="161" t="str">
        <f t="shared" si="0"/>
        <v>03.03.99.00</v>
      </c>
      <c r="D29" s="161" t="str">
        <f t="shared" si="1"/>
        <v>03</v>
      </c>
      <c r="E29" s="161" t="str">
        <f t="shared" si="2"/>
        <v>03</v>
      </c>
      <c r="F29" s="161" t="str">
        <f t="shared" si="3"/>
        <v>99</v>
      </c>
      <c r="G29" s="163" t="str">
        <f t="shared" si="4"/>
        <v>R.03.03.99.00.00</v>
      </c>
    </row>
    <row r="30" spans="1:7" ht="15" customHeight="1" x14ac:dyDescent="0.2">
      <c r="A30" s="161" t="s">
        <v>360</v>
      </c>
      <c r="B30" s="162" t="s">
        <v>17</v>
      </c>
      <c r="C30" s="161" t="str">
        <f t="shared" si="0"/>
        <v>04.00.00.00</v>
      </c>
      <c r="D30" s="161" t="str">
        <f t="shared" si="1"/>
        <v>04</v>
      </c>
      <c r="E30" s="161" t="str">
        <f t="shared" si="2"/>
        <v/>
      </c>
      <c r="F30" s="161" t="str">
        <f t="shared" si="3"/>
        <v/>
      </c>
      <c r="G30" s="163" t="str">
        <f t="shared" si="4"/>
        <v/>
      </c>
    </row>
    <row r="31" spans="1:7" ht="15" customHeight="1" x14ac:dyDescent="0.2">
      <c r="A31" s="161" t="s">
        <v>361</v>
      </c>
      <c r="B31" s="162" t="s">
        <v>18</v>
      </c>
      <c r="C31" s="161" t="str">
        <f t="shared" si="0"/>
        <v>04.01.00.00</v>
      </c>
      <c r="D31" s="161" t="str">
        <f t="shared" si="1"/>
        <v>04</v>
      </c>
      <c r="E31" s="161" t="str">
        <f t="shared" si="2"/>
        <v>01</v>
      </c>
      <c r="F31" s="161" t="str">
        <f t="shared" si="3"/>
        <v/>
      </c>
      <c r="G31" s="163" t="str">
        <f t="shared" si="4"/>
        <v/>
      </c>
    </row>
    <row r="32" spans="1:7" ht="15" customHeight="1" x14ac:dyDescent="0.2">
      <c r="A32" s="161" t="s">
        <v>362</v>
      </c>
      <c r="B32" s="162" t="s">
        <v>363</v>
      </c>
      <c r="C32" s="161" t="str">
        <f t="shared" si="0"/>
        <v>04.01.01.00</v>
      </c>
      <c r="D32" s="161" t="str">
        <f t="shared" si="1"/>
        <v>04</v>
      </c>
      <c r="E32" s="161" t="str">
        <f t="shared" si="2"/>
        <v>01</v>
      </c>
      <c r="F32" s="161" t="str">
        <f t="shared" si="3"/>
        <v>01</v>
      </c>
      <c r="G32" s="163" t="str">
        <f t="shared" si="4"/>
        <v>R.04.01.01.00.00</v>
      </c>
    </row>
    <row r="33" spans="1:7" ht="15" customHeight="1" x14ac:dyDescent="0.2">
      <c r="A33" s="161" t="s">
        <v>364</v>
      </c>
      <c r="B33" s="162" t="s">
        <v>365</v>
      </c>
      <c r="C33" s="161" t="str">
        <f t="shared" si="0"/>
        <v>04.01.02.00</v>
      </c>
      <c r="D33" s="161" t="str">
        <f t="shared" ref="D33:D96" si="5">TEXT(LEFT(C33,2),"00")</f>
        <v>04</v>
      </c>
      <c r="E33" s="161" t="str">
        <f t="shared" ref="E33:E96" si="6">IF(TEXT(MID(C33,4,2),"00")="00","",TEXT(MID(C33,4,2),"00"))</f>
        <v>01</v>
      </c>
      <c r="F33" s="161" t="str">
        <f t="shared" ref="F33:F96" si="7">IF(TEXT(MID(C33,7,2),"00")="00","",TEXT(MID(C33,7,2),"00"))</f>
        <v>02</v>
      </c>
      <c r="G33" s="163" t="str">
        <f t="shared" si="4"/>
        <v>R.04.01.02.00.00</v>
      </c>
    </row>
    <row r="34" spans="1:7" ht="15" customHeight="1" x14ac:dyDescent="0.2">
      <c r="A34" s="161" t="s">
        <v>366</v>
      </c>
      <c r="B34" s="162" t="s">
        <v>367</v>
      </c>
      <c r="C34" s="161" t="str">
        <f t="shared" si="0"/>
        <v>04.01.03.00</v>
      </c>
      <c r="D34" s="161" t="str">
        <f t="shared" si="5"/>
        <v>04</v>
      </c>
      <c r="E34" s="161" t="str">
        <f t="shared" si="6"/>
        <v>01</v>
      </c>
      <c r="F34" s="161" t="str">
        <f t="shared" si="7"/>
        <v>03</v>
      </c>
      <c r="G34" s="163" t="str">
        <f t="shared" si="4"/>
        <v>R.04.01.03.00.00</v>
      </c>
    </row>
    <row r="35" spans="1:7" ht="15" customHeight="1" x14ac:dyDescent="0.2">
      <c r="A35" s="161" t="s">
        <v>368</v>
      </c>
      <c r="B35" s="162" t="s">
        <v>369</v>
      </c>
      <c r="C35" s="161" t="str">
        <f t="shared" si="0"/>
        <v>04.01.04.00</v>
      </c>
      <c r="D35" s="161" t="str">
        <f t="shared" si="5"/>
        <v>04</v>
      </c>
      <c r="E35" s="161" t="str">
        <f t="shared" si="6"/>
        <v>01</v>
      </c>
      <c r="F35" s="161" t="str">
        <f t="shared" si="7"/>
        <v>04</v>
      </c>
      <c r="G35" s="163" t="str">
        <f t="shared" si="4"/>
        <v>R.04.01.04.00.00</v>
      </c>
    </row>
    <row r="36" spans="1:7" ht="15" customHeight="1" x14ac:dyDescent="0.2">
      <c r="A36" s="161" t="s">
        <v>370</v>
      </c>
      <c r="B36" s="162" t="s">
        <v>371</v>
      </c>
      <c r="C36" s="161" t="str">
        <f t="shared" si="0"/>
        <v>04.01.05.00</v>
      </c>
      <c r="D36" s="161" t="str">
        <f t="shared" si="5"/>
        <v>04</v>
      </c>
      <c r="E36" s="161" t="str">
        <f t="shared" si="6"/>
        <v>01</v>
      </c>
      <c r="F36" s="161" t="str">
        <f t="shared" si="7"/>
        <v>05</v>
      </c>
      <c r="G36" s="163" t="str">
        <f t="shared" si="4"/>
        <v>R.04.01.05.00.00</v>
      </c>
    </row>
    <row r="37" spans="1:7" ht="15" customHeight="1" x14ac:dyDescent="0.2">
      <c r="A37" s="161" t="s">
        <v>372</v>
      </c>
      <c r="B37" s="162" t="s">
        <v>373</v>
      </c>
      <c r="C37" s="161" t="str">
        <f t="shared" si="0"/>
        <v>04.01.06.00</v>
      </c>
      <c r="D37" s="161" t="str">
        <f t="shared" si="5"/>
        <v>04</v>
      </c>
      <c r="E37" s="161" t="str">
        <f t="shared" si="6"/>
        <v>01</v>
      </c>
      <c r="F37" s="161" t="str">
        <f t="shared" si="7"/>
        <v>06</v>
      </c>
      <c r="G37" s="163" t="str">
        <f t="shared" si="4"/>
        <v>R.04.01.06.00.00</v>
      </c>
    </row>
    <row r="38" spans="1:7" ht="15" customHeight="1" x14ac:dyDescent="0.2">
      <c r="A38" s="161" t="s">
        <v>374</v>
      </c>
      <c r="B38" s="162" t="s">
        <v>375</v>
      </c>
      <c r="C38" s="161" t="str">
        <f t="shared" si="0"/>
        <v>04.01.07.00</v>
      </c>
      <c r="D38" s="161" t="str">
        <f t="shared" si="5"/>
        <v>04</v>
      </c>
      <c r="E38" s="161" t="str">
        <f t="shared" si="6"/>
        <v>01</v>
      </c>
      <c r="F38" s="161" t="str">
        <f t="shared" si="7"/>
        <v>07</v>
      </c>
      <c r="G38" s="163" t="str">
        <f t="shared" si="4"/>
        <v>R.04.01.07.00.00</v>
      </c>
    </row>
    <row r="39" spans="1:7" ht="15" customHeight="1" x14ac:dyDescent="0.2">
      <c r="A39" s="161" t="s">
        <v>376</v>
      </c>
      <c r="B39" s="162" t="s">
        <v>377</v>
      </c>
      <c r="C39" s="161" t="str">
        <f t="shared" si="0"/>
        <v>04.01.08.00</v>
      </c>
      <c r="D39" s="161" t="str">
        <f t="shared" si="5"/>
        <v>04</v>
      </c>
      <c r="E39" s="161" t="str">
        <f t="shared" si="6"/>
        <v>01</v>
      </c>
      <c r="F39" s="161" t="str">
        <f t="shared" si="7"/>
        <v>08</v>
      </c>
      <c r="G39" s="163" t="str">
        <f t="shared" si="4"/>
        <v>R.04.01.08.00.00</v>
      </c>
    </row>
    <row r="40" spans="1:7" ht="15" customHeight="1" x14ac:dyDescent="0.2">
      <c r="A40" s="161" t="s">
        <v>378</v>
      </c>
      <c r="B40" s="162" t="s">
        <v>379</v>
      </c>
      <c r="C40" s="161" t="str">
        <f t="shared" si="0"/>
        <v>04.01.09.00</v>
      </c>
      <c r="D40" s="161" t="str">
        <f t="shared" si="5"/>
        <v>04</v>
      </c>
      <c r="E40" s="161" t="str">
        <f t="shared" si="6"/>
        <v>01</v>
      </c>
      <c r="F40" s="161" t="str">
        <f t="shared" si="7"/>
        <v>09</v>
      </c>
      <c r="G40" s="163" t="str">
        <f t="shared" si="4"/>
        <v>R.04.01.09.00.00</v>
      </c>
    </row>
    <row r="41" spans="1:7" ht="15" customHeight="1" x14ac:dyDescent="0.2">
      <c r="A41" s="161" t="s">
        <v>380</v>
      </c>
      <c r="B41" s="162" t="s">
        <v>381</v>
      </c>
      <c r="C41" s="161" t="str">
        <f t="shared" si="0"/>
        <v>04.01.10.00</v>
      </c>
      <c r="D41" s="161" t="str">
        <f t="shared" si="5"/>
        <v>04</v>
      </c>
      <c r="E41" s="161" t="str">
        <f t="shared" si="6"/>
        <v>01</v>
      </c>
      <c r="F41" s="161" t="str">
        <f t="shared" si="7"/>
        <v>10</v>
      </c>
      <c r="G41" s="163" t="str">
        <f t="shared" si="4"/>
        <v>R.04.01.10.00.00</v>
      </c>
    </row>
    <row r="42" spans="1:7" ht="15" customHeight="1" x14ac:dyDescent="0.2">
      <c r="A42" s="161" t="s">
        <v>382</v>
      </c>
      <c r="B42" s="162" t="s">
        <v>383</v>
      </c>
      <c r="C42" s="161" t="str">
        <f t="shared" si="0"/>
        <v>04.01.11.00</v>
      </c>
      <c r="D42" s="161" t="str">
        <f t="shared" si="5"/>
        <v>04</v>
      </c>
      <c r="E42" s="161" t="str">
        <f t="shared" si="6"/>
        <v>01</v>
      </c>
      <c r="F42" s="161" t="str">
        <f t="shared" si="7"/>
        <v>11</v>
      </c>
      <c r="G42" s="163" t="str">
        <f t="shared" si="4"/>
        <v>R.04.01.11.00.00</v>
      </c>
    </row>
    <row r="43" spans="1:7" ht="15" customHeight="1" x14ac:dyDescent="0.2">
      <c r="A43" s="161" t="s">
        <v>384</v>
      </c>
      <c r="B43" s="162" t="s">
        <v>385</v>
      </c>
      <c r="C43" s="161" t="str">
        <f t="shared" si="0"/>
        <v>04.01.12.00</v>
      </c>
      <c r="D43" s="161" t="str">
        <f t="shared" si="5"/>
        <v>04</v>
      </c>
      <c r="E43" s="161" t="str">
        <f t="shared" si="6"/>
        <v>01</v>
      </c>
      <c r="F43" s="161" t="str">
        <f t="shared" si="7"/>
        <v>12</v>
      </c>
      <c r="G43" s="163" t="str">
        <f t="shared" si="4"/>
        <v>R.04.01.12.00.00</v>
      </c>
    </row>
    <row r="44" spans="1:7" ht="15" customHeight="1" x14ac:dyDescent="0.2">
      <c r="A44" s="161" t="s">
        <v>386</v>
      </c>
      <c r="B44" s="162" t="s">
        <v>387</v>
      </c>
      <c r="C44" s="161" t="str">
        <f t="shared" si="0"/>
        <v>04.01.13.00</v>
      </c>
      <c r="D44" s="161" t="str">
        <f t="shared" si="5"/>
        <v>04</v>
      </c>
      <c r="E44" s="161" t="str">
        <f t="shared" si="6"/>
        <v>01</v>
      </c>
      <c r="F44" s="161" t="str">
        <f t="shared" si="7"/>
        <v>13</v>
      </c>
      <c r="G44" s="163" t="str">
        <f t="shared" si="4"/>
        <v>R.04.01.13.00.00</v>
      </c>
    </row>
    <row r="45" spans="1:7" ht="15" customHeight="1" x14ac:dyDescent="0.2">
      <c r="A45" s="161" t="s">
        <v>388</v>
      </c>
      <c r="B45" s="162" t="s">
        <v>389</v>
      </c>
      <c r="C45" s="161" t="str">
        <f t="shared" si="0"/>
        <v>04.01.14.00</v>
      </c>
      <c r="D45" s="161" t="str">
        <f t="shared" si="5"/>
        <v>04</v>
      </c>
      <c r="E45" s="161" t="str">
        <f t="shared" si="6"/>
        <v>01</v>
      </c>
      <c r="F45" s="161" t="str">
        <f t="shared" si="7"/>
        <v>14</v>
      </c>
      <c r="G45" s="163" t="str">
        <f t="shared" si="4"/>
        <v>R.04.01.14.00.00</v>
      </c>
    </row>
    <row r="46" spans="1:7" ht="15" customHeight="1" x14ac:dyDescent="0.2">
      <c r="A46" s="161" t="s">
        <v>390</v>
      </c>
      <c r="B46" s="162" t="s">
        <v>391</v>
      </c>
      <c r="C46" s="161" t="str">
        <f t="shared" si="0"/>
        <v>04.01.15.00</v>
      </c>
      <c r="D46" s="161" t="str">
        <f t="shared" si="5"/>
        <v>04</v>
      </c>
      <c r="E46" s="161" t="str">
        <f t="shared" si="6"/>
        <v>01</v>
      </c>
      <c r="F46" s="161" t="str">
        <f t="shared" si="7"/>
        <v>15</v>
      </c>
      <c r="G46" s="163" t="str">
        <f t="shared" si="4"/>
        <v>R.04.01.15.00.00</v>
      </c>
    </row>
    <row r="47" spans="1:7" ht="15" customHeight="1" x14ac:dyDescent="0.2">
      <c r="A47" s="161" t="s">
        <v>392</v>
      </c>
      <c r="B47" s="162" t="s">
        <v>393</v>
      </c>
      <c r="C47" s="161" t="str">
        <f t="shared" si="0"/>
        <v>04.01.16.00</v>
      </c>
      <c r="D47" s="161" t="str">
        <f t="shared" si="5"/>
        <v>04</v>
      </c>
      <c r="E47" s="161" t="str">
        <f t="shared" si="6"/>
        <v>01</v>
      </c>
      <c r="F47" s="161" t="str">
        <f t="shared" si="7"/>
        <v>16</v>
      </c>
      <c r="G47" s="163" t="str">
        <f t="shared" si="4"/>
        <v>R.04.01.16.00.00</v>
      </c>
    </row>
    <row r="48" spans="1:7" ht="15" customHeight="1" x14ac:dyDescent="0.2">
      <c r="A48" s="161" t="s">
        <v>394</v>
      </c>
      <c r="B48" s="162" t="s">
        <v>395</v>
      </c>
      <c r="C48" s="161" t="str">
        <f t="shared" si="0"/>
        <v>04.01.17.00</v>
      </c>
      <c r="D48" s="161" t="str">
        <f t="shared" si="5"/>
        <v>04</v>
      </c>
      <c r="E48" s="161" t="str">
        <f t="shared" si="6"/>
        <v>01</v>
      </c>
      <c r="F48" s="161" t="str">
        <f t="shared" si="7"/>
        <v>17</v>
      </c>
      <c r="G48" s="163" t="str">
        <f t="shared" si="4"/>
        <v>R.04.01.17.00.00</v>
      </c>
    </row>
    <row r="49" spans="1:7" ht="15" customHeight="1" x14ac:dyDescent="0.2">
      <c r="A49" s="161" t="s">
        <v>396</v>
      </c>
      <c r="B49" s="162" t="s">
        <v>397</v>
      </c>
      <c r="C49" s="161" t="str">
        <f t="shared" si="0"/>
        <v>04.01.18.00</v>
      </c>
      <c r="D49" s="161" t="str">
        <f t="shared" si="5"/>
        <v>04</v>
      </c>
      <c r="E49" s="161" t="str">
        <f t="shared" si="6"/>
        <v>01</v>
      </c>
      <c r="F49" s="161" t="str">
        <f t="shared" si="7"/>
        <v>18</v>
      </c>
      <c r="G49" s="163" t="str">
        <f t="shared" si="4"/>
        <v>R.04.01.18.00.00</v>
      </c>
    </row>
    <row r="50" spans="1:7" ht="15" customHeight="1" x14ac:dyDescent="0.2">
      <c r="A50" s="161" t="s">
        <v>398</v>
      </c>
      <c r="B50" s="162" t="s">
        <v>399</v>
      </c>
      <c r="C50" s="161" t="str">
        <f t="shared" si="0"/>
        <v>04.01.19.00</v>
      </c>
      <c r="D50" s="161" t="str">
        <f t="shared" si="5"/>
        <v>04</v>
      </c>
      <c r="E50" s="161" t="str">
        <f t="shared" si="6"/>
        <v>01</v>
      </c>
      <c r="F50" s="161" t="str">
        <f t="shared" si="7"/>
        <v>19</v>
      </c>
      <c r="G50" s="163" t="str">
        <f t="shared" si="4"/>
        <v>R.04.01.19.00.00</v>
      </c>
    </row>
    <row r="51" spans="1:7" ht="15" customHeight="1" x14ac:dyDescent="0.2">
      <c r="A51" s="161" t="s">
        <v>400</v>
      </c>
      <c r="B51" s="162" t="s">
        <v>401</v>
      </c>
      <c r="C51" s="161" t="str">
        <f t="shared" si="0"/>
        <v>04.01.20.00</v>
      </c>
      <c r="D51" s="161" t="str">
        <f t="shared" si="5"/>
        <v>04</v>
      </c>
      <c r="E51" s="161" t="str">
        <f t="shared" si="6"/>
        <v>01</v>
      </c>
      <c r="F51" s="161" t="str">
        <f t="shared" si="7"/>
        <v>20</v>
      </c>
      <c r="G51" s="163" t="str">
        <f t="shared" si="4"/>
        <v>R.04.01.20.00.00</v>
      </c>
    </row>
    <row r="52" spans="1:7" ht="15" customHeight="1" x14ac:dyDescent="0.2">
      <c r="A52" s="161" t="s">
        <v>402</v>
      </c>
      <c r="B52" s="162" t="s">
        <v>403</v>
      </c>
      <c r="C52" s="161" t="str">
        <f t="shared" si="0"/>
        <v>04.01.21.00</v>
      </c>
      <c r="D52" s="161" t="str">
        <f t="shared" si="5"/>
        <v>04</v>
      </c>
      <c r="E52" s="161" t="str">
        <f t="shared" si="6"/>
        <v>01</v>
      </c>
      <c r="F52" s="161" t="str">
        <f t="shared" si="7"/>
        <v>21</v>
      </c>
      <c r="G52" s="163" t="str">
        <f t="shared" si="4"/>
        <v>R.04.01.21.00.00</v>
      </c>
    </row>
    <row r="53" spans="1:7" ht="15" customHeight="1" x14ac:dyDescent="0.2">
      <c r="A53" s="161" t="s">
        <v>404</v>
      </c>
      <c r="B53" s="162" t="s">
        <v>405</v>
      </c>
      <c r="C53" s="161" t="str">
        <f t="shared" si="0"/>
        <v>04.01.22.00</v>
      </c>
      <c r="D53" s="161" t="str">
        <f t="shared" si="5"/>
        <v>04</v>
      </c>
      <c r="E53" s="161" t="str">
        <f t="shared" si="6"/>
        <v>01</v>
      </c>
      <c r="F53" s="161" t="str">
        <f t="shared" si="7"/>
        <v>22</v>
      </c>
      <c r="G53" s="163" t="str">
        <f t="shared" si="4"/>
        <v>R.04.01.22.00.00</v>
      </c>
    </row>
    <row r="54" spans="1:7" ht="15" customHeight="1" x14ac:dyDescent="0.2">
      <c r="A54" s="161" t="s">
        <v>406</v>
      </c>
      <c r="B54" s="162" t="s">
        <v>407</v>
      </c>
      <c r="C54" s="161" t="str">
        <f t="shared" si="0"/>
        <v>04.01.23.00</v>
      </c>
      <c r="D54" s="161" t="str">
        <f t="shared" si="5"/>
        <v>04</v>
      </c>
      <c r="E54" s="161" t="str">
        <f t="shared" si="6"/>
        <v>01</v>
      </c>
      <c r="F54" s="161" t="str">
        <f t="shared" si="7"/>
        <v>23</v>
      </c>
      <c r="G54" s="163" t="str">
        <f t="shared" si="4"/>
        <v>R.04.01.23.00.00</v>
      </c>
    </row>
    <row r="55" spans="1:7" ht="15" customHeight="1" x14ac:dyDescent="0.2">
      <c r="A55" s="161" t="s">
        <v>408</v>
      </c>
      <c r="B55" s="162" t="s">
        <v>409</v>
      </c>
      <c r="C55" s="161" t="str">
        <f t="shared" si="0"/>
        <v>04.01.24.00</v>
      </c>
      <c r="D55" s="161" t="str">
        <f t="shared" si="5"/>
        <v>04</v>
      </c>
      <c r="E55" s="161" t="str">
        <f t="shared" si="6"/>
        <v>01</v>
      </c>
      <c r="F55" s="161" t="str">
        <f t="shared" si="7"/>
        <v>24</v>
      </c>
      <c r="G55" s="163" t="str">
        <f t="shared" si="4"/>
        <v>R.04.01.24.00.00</v>
      </c>
    </row>
    <row r="56" spans="1:7" ht="15" customHeight="1" x14ac:dyDescent="0.2">
      <c r="A56" s="161" t="s">
        <v>410</v>
      </c>
      <c r="B56" s="162" t="s">
        <v>411</v>
      </c>
      <c r="C56" s="161" t="str">
        <f t="shared" si="0"/>
        <v>04.01.99.00</v>
      </c>
      <c r="D56" s="161" t="str">
        <f t="shared" si="5"/>
        <v>04</v>
      </c>
      <c r="E56" s="161" t="str">
        <f t="shared" si="6"/>
        <v>01</v>
      </c>
      <c r="F56" s="161" t="str">
        <f t="shared" si="7"/>
        <v>99</v>
      </c>
      <c r="G56" s="163" t="str">
        <f t="shared" si="4"/>
        <v>R.04.01.99.00.00</v>
      </c>
    </row>
    <row r="57" spans="1:7" ht="15" customHeight="1" x14ac:dyDescent="0.2">
      <c r="A57" s="161" t="s">
        <v>412</v>
      </c>
      <c r="B57" s="162" t="s">
        <v>19</v>
      </c>
      <c r="C57" s="161" t="str">
        <f t="shared" si="0"/>
        <v>04.02.00.00</v>
      </c>
      <c r="D57" s="161" t="str">
        <f t="shared" si="5"/>
        <v>04</v>
      </c>
      <c r="E57" s="161" t="str">
        <f t="shared" si="6"/>
        <v>02</v>
      </c>
      <c r="F57" s="161" t="str">
        <f t="shared" si="7"/>
        <v/>
      </c>
      <c r="G57" s="163" t="str">
        <f t="shared" si="4"/>
        <v/>
      </c>
    </row>
    <row r="58" spans="1:7" ht="15" customHeight="1" x14ac:dyDescent="0.2">
      <c r="A58" s="161" t="s">
        <v>413</v>
      </c>
      <c r="B58" s="162" t="s">
        <v>414</v>
      </c>
      <c r="C58" s="161" t="str">
        <f t="shared" si="0"/>
        <v>04.02.01.00</v>
      </c>
      <c r="D58" s="161" t="str">
        <f t="shared" si="5"/>
        <v>04</v>
      </c>
      <c r="E58" s="161" t="str">
        <f t="shared" si="6"/>
        <v>02</v>
      </c>
      <c r="F58" s="161" t="str">
        <f t="shared" si="7"/>
        <v>01</v>
      </c>
      <c r="G58" s="163" t="str">
        <f t="shared" si="4"/>
        <v>R.04.02.01.00.00</v>
      </c>
    </row>
    <row r="59" spans="1:7" ht="15" customHeight="1" x14ac:dyDescent="0.2">
      <c r="A59" s="161" t="s">
        <v>415</v>
      </c>
      <c r="B59" s="162" t="s">
        <v>416</v>
      </c>
      <c r="C59" s="161" t="str">
        <f t="shared" si="0"/>
        <v>04.02.02.00</v>
      </c>
      <c r="D59" s="161" t="str">
        <f t="shared" si="5"/>
        <v>04</v>
      </c>
      <c r="E59" s="161" t="str">
        <f t="shared" si="6"/>
        <v>02</v>
      </c>
      <c r="F59" s="161" t="str">
        <f t="shared" si="7"/>
        <v>02</v>
      </c>
      <c r="G59" s="163" t="str">
        <f t="shared" si="4"/>
        <v>R.04.02.02.00.00</v>
      </c>
    </row>
    <row r="60" spans="1:7" ht="15" customHeight="1" x14ac:dyDescent="0.2">
      <c r="A60" s="161" t="s">
        <v>417</v>
      </c>
      <c r="B60" s="162" t="s">
        <v>418</v>
      </c>
      <c r="C60" s="161" t="str">
        <f t="shared" si="0"/>
        <v>04.02.03.00</v>
      </c>
      <c r="D60" s="161" t="str">
        <f t="shared" si="5"/>
        <v>04</v>
      </c>
      <c r="E60" s="161" t="str">
        <f t="shared" si="6"/>
        <v>02</v>
      </c>
      <c r="F60" s="161" t="str">
        <f t="shared" si="7"/>
        <v>03</v>
      </c>
      <c r="G60" s="163" t="str">
        <f t="shared" si="4"/>
        <v>R.04.02.03.00.00</v>
      </c>
    </row>
    <row r="61" spans="1:7" ht="15" customHeight="1" x14ac:dyDescent="0.2">
      <c r="A61" s="161" t="s">
        <v>419</v>
      </c>
      <c r="B61" s="162" t="s">
        <v>420</v>
      </c>
      <c r="C61" s="161" t="str">
        <f t="shared" si="0"/>
        <v>04.02.04.00</v>
      </c>
      <c r="D61" s="161" t="str">
        <f t="shared" si="5"/>
        <v>04</v>
      </c>
      <c r="E61" s="161" t="str">
        <f t="shared" si="6"/>
        <v>02</v>
      </c>
      <c r="F61" s="161" t="str">
        <f t="shared" si="7"/>
        <v>04</v>
      </c>
      <c r="G61" s="163" t="str">
        <f t="shared" si="4"/>
        <v>R.04.02.04.00.00</v>
      </c>
    </row>
    <row r="62" spans="1:7" ht="15" customHeight="1" x14ac:dyDescent="0.2">
      <c r="A62" s="161" t="s">
        <v>421</v>
      </c>
      <c r="B62" s="162" t="s">
        <v>422</v>
      </c>
      <c r="C62" s="161" t="str">
        <f t="shared" si="0"/>
        <v>04.02.99.00</v>
      </c>
      <c r="D62" s="161" t="str">
        <f t="shared" si="5"/>
        <v>04</v>
      </c>
      <c r="E62" s="161" t="str">
        <f t="shared" si="6"/>
        <v>02</v>
      </c>
      <c r="F62" s="161" t="str">
        <f t="shared" si="7"/>
        <v>99</v>
      </c>
      <c r="G62" s="163" t="str">
        <f t="shared" si="4"/>
        <v>R.04.02.99.00.00</v>
      </c>
    </row>
    <row r="63" spans="1:7" ht="15" customHeight="1" x14ac:dyDescent="0.2">
      <c r="A63" s="161" t="s">
        <v>423</v>
      </c>
      <c r="B63" s="162" t="s">
        <v>20</v>
      </c>
      <c r="C63" s="161" t="str">
        <f t="shared" si="0"/>
        <v>05.00.00.00</v>
      </c>
      <c r="D63" s="161" t="str">
        <f t="shared" si="5"/>
        <v>05</v>
      </c>
      <c r="E63" s="161" t="str">
        <f t="shared" si="6"/>
        <v/>
      </c>
      <c r="F63" s="161" t="str">
        <f t="shared" si="7"/>
        <v/>
      </c>
      <c r="G63" s="163" t="str">
        <f t="shared" si="4"/>
        <v/>
      </c>
    </row>
    <row r="64" spans="1:7" ht="15" customHeight="1" x14ac:dyDescent="0.2">
      <c r="A64" s="161" t="s">
        <v>424</v>
      </c>
      <c r="B64" s="162" t="s">
        <v>425</v>
      </c>
      <c r="C64" s="161" t="str">
        <f t="shared" si="0"/>
        <v>05.01.00.00</v>
      </c>
      <c r="D64" s="161" t="str">
        <f t="shared" si="5"/>
        <v>05</v>
      </c>
      <c r="E64" s="161" t="str">
        <f t="shared" si="6"/>
        <v>01</v>
      </c>
      <c r="F64" s="161" t="str">
        <f t="shared" si="7"/>
        <v/>
      </c>
      <c r="G64" s="163" t="str">
        <f t="shared" si="4"/>
        <v/>
      </c>
    </row>
    <row r="65" spans="1:7" ht="15" customHeight="1" x14ac:dyDescent="0.2">
      <c r="A65" s="161" t="s">
        <v>426</v>
      </c>
      <c r="B65" s="162" t="s">
        <v>427</v>
      </c>
      <c r="C65" s="161" t="str">
        <f t="shared" si="0"/>
        <v>05.01.01.00</v>
      </c>
      <c r="D65" s="161" t="str">
        <f t="shared" si="5"/>
        <v>05</v>
      </c>
      <c r="E65" s="161" t="str">
        <f t="shared" si="6"/>
        <v>01</v>
      </c>
      <c r="F65" s="161" t="str">
        <f t="shared" si="7"/>
        <v>01</v>
      </c>
      <c r="G65" s="163" t="str">
        <f t="shared" si="4"/>
        <v>R.05.01.01.00.00</v>
      </c>
    </row>
    <row r="66" spans="1:7" ht="15" customHeight="1" x14ac:dyDescent="0.2">
      <c r="A66" s="161" t="s">
        <v>428</v>
      </c>
      <c r="B66" s="162" t="s">
        <v>429</v>
      </c>
      <c r="C66" s="161" t="str">
        <f t="shared" ref="C66:C129" si="8">TEXT(A66,"00.00.00.00")</f>
        <v>05.01.02.00</v>
      </c>
      <c r="D66" s="161" t="str">
        <f t="shared" si="5"/>
        <v>05</v>
      </c>
      <c r="E66" s="161" t="str">
        <f t="shared" si="6"/>
        <v>01</v>
      </c>
      <c r="F66" s="161" t="str">
        <f t="shared" si="7"/>
        <v>02</v>
      </c>
      <c r="G66" s="163" t="str">
        <f t="shared" si="4"/>
        <v>R.05.01.02.00.00</v>
      </c>
    </row>
    <row r="67" spans="1:7" ht="15" customHeight="1" x14ac:dyDescent="0.2">
      <c r="A67" s="161" t="s">
        <v>430</v>
      </c>
      <c r="B67" s="162" t="s">
        <v>21</v>
      </c>
      <c r="C67" s="161" t="str">
        <f t="shared" si="8"/>
        <v>05.02.00.00</v>
      </c>
      <c r="D67" s="161" t="str">
        <f t="shared" si="5"/>
        <v>05</v>
      </c>
      <c r="E67" s="161" t="str">
        <f t="shared" si="6"/>
        <v>02</v>
      </c>
      <c r="F67" s="161" t="str">
        <f t="shared" si="7"/>
        <v/>
      </c>
      <c r="G67" s="163" t="str">
        <f t="shared" ref="G67:G130" si="9">IF(F67&lt;&gt;"","R."&amp;C67&amp;".00","")</f>
        <v/>
      </c>
    </row>
    <row r="68" spans="1:7" ht="15" customHeight="1" x14ac:dyDescent="0.2">
      <c r="A68" s="161" t="s">
        <v>431</v>
      </c>
      <c r="B68" s="162" t="s">
        <v>432</v>
      </c>
      <c r="C68" s="161" t="str">
        <f t="shared" si="8"/>
        <v>05.02.01.00</v>
      </c>
      <c r="D68" s="161" t="str">
        <f t="shared" si="5"/>
        <v>05</v>
      </c>
      <c r="E68" s="161" t="str">
        <f t="shared" si="6"/>
        <v>02</v>
      </c>
      <c r="F68" s="161" t="str">
        <f t="shared" si="7"/>
        <v>01</v>
      </c>
      <c r="G68" s="163" t="str">
        <f t="shared" si="9"/>
        <v>R.05.02.01.00.00</v>
      </c>
    </row>
    <row r="69" spans="1:7" ht="15" customHeight="1" x14ac:dyDescent="0.2">
      <c r="A69" s="161" t="s">
        <v>433</v>
      </c>
      <c r="B69" s="162" t="s">
        <v>434</v>
      </c>
      <c r="C69" s="161" t="str">
        <f t="shared" si="8"/>
        <v>05.02.02.00</v>
      </c>
      <c r="D69" s="161" t="str">
        <f t="shared" si="5"/>
        <v>05</v>
      </c>
      <c r="E69" s="161" t="str">
        <f t="shared" si="6"/>
        <v>02</v>
      </c>
      <c r="F69" s="161" t="str">
        <f t="shared" si="7"/>
        <v>02</v>
      </c>
      <c r="G69" s="163" t="str">
        <f t="shared" si="9"/>
        <v>R.05.02.02.00.00</v>
      </c>
    </row>
    <row r="70" spans="1:7" ht="15" customHeight="1" x14ac:dyDescent="0.2">
      <c r="A70" s="161" t="s">
        <v>435</v>
      </c>
      <c r="B70" s="162" t="s">
        <v>22</v>
      </c>
      <c r="C70" s="161" t="str">
        <f t="shared" si="8"/>
        <v>05.03.00.00</v>
      </c>
      <c r="D70" s="161" t="str">
        <f t="shared" si="5"/>
        <v>05</v>
      </c>
      <c r="E70" s="161" t="str">
        <f t="shared" si="6"/>
        <v>03</v>
      </c>
      <c r="F70" s="161" t="str">
        <f t="shared" si="7"/>
        <v/>
      </c>
      <c r="G70" s="163" t="str">
        <f t="shared" si="9"/>
        <v/>
      </c>
    </row>
    <row r="71" spans="1:7" ht="15" customHeight="1" x14ac:dyDescent="0.2">
      <c r="A71" s="161" t="s">
        <v>436</v>
      </c>
      <c r="B71" s="162" t="s">
        <v>437</v>
      </c>
      <c r="C71" s="161" t="str">
        <f t="shared" si="8"/>
        <v>05.03.01.00</v>
      </c>
      <c r="D71" s="161" t="str">
        <f t="shared" si="5"/>
        <v>05</v>
      </c>
      <c r="E71" s="161" t="str">
        <f t="shared" si="6"/>
        <v>03</v>
      </c>
      <c r="F71" s="161" t="str">
        <f t="shared" si="7"/>
        <v>01</v>
      </c>
      <c r="G71" s="163" t="str">
        <f t="shared" si="9"/>
        <v>R.05.03.01.00.00</v>
      </c>
    </row>
    <row r="72" spans="1:7" ht="15" customHeight="1" x14ac:dyDescent="0.2">
      <c r="A72" s="161" t="s">
        <v>438</v>
      </c>
      <c r="B72" s="162" t="s">
        <v>439</v>
      </c>
      <c r="C72" s="161" t="str">
        <f t="shared" si="8"/>
        <v>05.03.03.00</v>
      </c>
      <c r="D72" s="161" t="str">
        <f t="shared" si="5"/>
        <v>05</v>
      </c>
      <c r="E72" s="161" t="str">
        <f t="shared" si="6"/>
        <v>03</v>
      </c>
      <c r="F72" s="161" t="str">
        <f t="shared" si="7"/>
        <v>03</v>
      </c>
      <c r="G72" s="163" t="str">
        <f t="shared" si="9"/>
        <v>R.05.03.03.00.00</v>
      </c>
    </row>
    <row r="73" spans="1:7" ht="15" customHeight="1" x14ac:dyDescent="0.2">
      <c r="A73" s="161" t="s">
        <v>440</v>
      </c>
      <c r="B73" s="162" t="s">
        <v>441</v>
      </c>
      <c r="C73" s="161" t="str">
        <f t="shared" si="8"/>
        <v>05.04.00.00</v>
      </c>
      <c r="D73" s="161" t="str">
        <f t="shared" si="5"/>
        <v>05</v>
      </c>
      <c r="E73" s="161" t="str">
        <f t="shared" si="6"/>
        <v>04</v>
      </c>
      <c r="F73" s="161" t="str">
        <f t="shared" si="7"/>
        <v/>
      </c>
      <c r="G73" s="163" t="str">
        <f t="shared" si="9"/>
        <v/>
      </c>
    </row>
    <row r="74" spans="1:7" ht="15" customHeight="1" x14ac:dyDescent="0.2">
      <c r="A74" s="161" t="s">
        <v>442</v>
      </c>
      <c r="B74" s="162" t="s">
        <v>443</v>
      </c>
      <c r="C74" s="161" t="str">
        <f t="shared" si="8"/>
        <v>05.04.01.00</v>
      </c>
      <c r="D74" s="161" t="str">
        <f t="shared" si="5"/>
        <v>05</v>
      </c>
      <c r="E74" s="161" t="str">
        <f t="shared" si="6"/>
        <v>04</v>
      </c>
      <c r="F74" s="161" t="str">
        <f t="shared" si="7"/>
        <v>01</v>
      </c>
      <c r="G74" s="163" t="str">
        <f t="shared" si="9"/>
        <v>R.05.04.01.00.00</v>
      </c>
    </row>
    <row r="75" spans="1:7" ht="15" customHeight="1" x14ac:dyDescent="0.2">
      <c r="A75" s="161" t="s">
        <v>444</v>
      </c>
      <c r="B75" s="162" t="s">
        <v>23</v>
      </c>
      <c r="C75" s="161" t="str">
        <f t="shared" si="8"/>
        <v>05.05.00.00</v>
      </c>
      <c r="D75" s="161" t="str">
        <f t="shared" si="5"/>
        <v>05</v>
      </c>
      <c r="E75" s="161" t="str">
        <f t="shared" si="6"/>
        <v>05</v>
      </c>
      <c r="F75" s="161" t="str">
        <f t="shared" si="7"/>
        <v/>
      </c>
      <c r="G75" s="163" t="str">
        <f t="shared" si="9"/>
        <v/>
      </c>
    </row>
    <row r="76" spans="1:7" ht="15" customHeight="1" x14ac:dyDescent="0.2">
      <c r="A76" s="161" t="s">
        <v>445</v>
      </c>
      <c r="B76" s="162" t="s">
        <v>446</v>
      </c>
      <c r="C76" s="161" t="str">
        <f t="shared" si="8"/>
        <v>05.05.01.00</v>
      </c>
      <c r="D76" s="161" t="str">
        <f t="shared" si="5"/>
        <v>05</v>
      </c>
      <c r="E76" s="161" t="str">
        <f t="shared" si="6"/>
        <v>05</v>
      </c>
      <c r="F76" s="161" t="str">
        <f t="shared" si="7"/>
        <v>01</v>
      </c>
      <c r="G76" s="163" t="str">
        <f t="shared" si="9"/>
        <v>R.05.05.01.00.00</v>
      </c>
    </row>
    <row r="77" spans="1:7" ht="15" customHeight="1" x14ac:dyDescent="0.2">
      <c r="A77" s="161" t="s">
        <v>447</v>
      </c>
      <c r="B77" s="162" t="s">
        <v>448</v>
      </c>
      <c r="C77" s="161" t="str">
        <f t="shared" si="8"/>
        <v>05.07.00.00</v>
      </c>
      <c r="D77" s="161" t="str">
        <f t="shared" si="5"/>
        <v>05</v>
      </c>
      <c r="E77" s="161" t="str">
        <f t="shared" si="6"/>
        <v>07</v>
      </c>
      <c r="F77" s="161" t="str">
        <f t="shared" si="7"/>
        <v/>
      </c>
      <c r="G77" s="163" t="str">
        <f t="shared" si="9"/>
        <v/>
      </c>
    </row>
    <row r="78" spans="1:7" ht="15" customHeight="1" x14ac:dyDescent="0.2">
      <c r="A78" s="161" t="s">
        <v>449</v>
      </c>
      <c r="B78" s="162" t="s">
        <v>450</v>
      </c>
      <c r="C78" s="161" t="str">
        <f t="shared" si="8"/>
        <v>05.07.01.00</v>
      </c>
      <c r="D78" s="161" t="str">
        <f t="shared" si="5"/>
        <v>05</v>
      </c>
      <c r="E78" s="161" t="str">
        <f t="shared" si="6"/>
        <v>07</v>
      </c>
      <c r="F78" s="161" t="str">
        <f t="shared" si="7"/>
        <v>01</v>
      </c>
      <c r="G78" s="163" t="str">
        <f t="shared" si="9"/>
        <v>R.05.07.01.00.00</v>
      </c>
    </row>
    <row r="79" spans="1:7" ht="15" customHeight="1" x14ac:dyDescent="0.2">
      <c r="A79" s="161" t="s">
        <v>451</v>
      </c>
      <c r="B79" s="162" t="s">
        <v>452</v>
      </c>
      <c r="C79" s="161" t="str">
        <f t="shared" si="8"/>
        <v>05.08.00.00</v>
      </c>
      <c r="D79" s="161" t="str">
        <f t="shared" si="5"/>
        <v>05</v>
      </c>
      <c r="E79" s="161" t="str">
        <f t="shared" si="6"/>
        <v>08</v>
      </c>
      <c r="F79" s="161" t="str">
        <f t="shared" si="7"/>
        <v/>
      </c>
      <c r="G79" s="163" t="str">
        <f t="shared" si="9"/>
        <v/>
      </c>
    </row>
    <row r="80" spans="1:7" ht="15" customHeight="1" x14ac:dyDescent="0.2">
      <c r="A80" s="161" t="s">
        <v>453</v>
      </c>
      <c r="B80" s="162" t="s">
        <v>454</v>
      </c>
      <c r="C80" s="161" t="str">
        <f t="shared" si="8"/>
        <v>05.08.01.00</v>
      </c>
      <c r="D80" s="161" t="str">
        <f t="shared" si="5"/>
        <v>05</v>
      </c>
      <c r="E80" s="161" t="str">
        <f t="shared" si="6"/>
        <v>08</v>
      </c>
      <c r="F80" s="161" t="str">
        <f t="shared" si="7"/>
        <v>01</v>
      </c>
      <c r="G80" s="163" t="str">
        <f t="shared" si="9"/>
        <v>R.05.08.01.00.00</v>
      </c>
    </row>
    <row r="81" spans="1:7" ht="15" customHeight="1" x14ac:dyDescent="0.2">
      <c r="A81" s="161" t="s">
        <v>455</v>
      </c>
      <c r="B81" s="162" t="s">
        <v>24</v>
      </c>
      <c r="C81" s="161" t="str">
        <f t="shared" si="8"/>
        <v>05.10.00.00</v>
      </c>
      <c r="D81" s="161" t="str">
        <f t="shared" si="5"/>
        <v>05</v>
      </c>
      <c r="E81" s="161" t="str">
        <f t="shared" si="6"/>
        <v>10</v>
      </c>
      <c r="F81" s="161" t="str">
        <f t="shared" si="7"/>
        <v/>
      </c>
      <c r="G81" s="163" t="str">
        <f t="shared" si="9"/>
        <v/>
      </c>
    </row>
    <row r="82" spans="1:7" ht="15" customHeight="1" x14ac:dyDescent="0.2">
      <c r="A82" s="161" t="s">
        <v>456</v>
      </c>
      <c r="B82" s="162" t="s">
        <v>457</v>
      </c>
      <c r="C82" s="161" t="str">
        <f t="shared" si="8"/>
        <v>05.10.01.00</v>
      </c>
      <c r="D82" s="161" t="str">
        <f t="shared" si="5"/>
        <v>05</v>
      </c>
      <c r="E82" s="161" t="str">
        <f t="shared" si="6"/>
        <v>10</v>
      </c>
      <c r="F82" s="161" t="str">
        <f t="shared" si="7"/>
        <v>01</v>
      </c>
      <c r="G82" s="163" t="str">
        <f t="shared" si="9"/>
        <v>R.05.10.01.00.00</v>
      </c>
    </row>
    <row r="83" spans="1:7" ht="15" customHeight="1" x14ac:dyDescent="0.2">
      <c r="A83" s="161" t="s">
        <v>458</v>
      </c>
      <c r="B83" s="162" t="s">
        <v>459</v>
      </c>
      <c r="C83" s="161" t="str">
        <f t="shared" si="8"/>
        <v>05.10.02.00</v>
      </c>
      <c r="D83" s="161" t="str">
        <f t="shared" si="5"/>
        <v>05</v>
      </c>
      <c r="E83" s="161" t="str">
        <f t="shared" si="6"/>
        <v>10</v>
      </c>
      <c r="F83" s="161" t="str">
        <f t="shared" si="7"/>
        <v>02</v>
      </c>
      <c r="G83" s="163" t="str">
        <f t="shared" si="9"/>
        <v>R.05.10.02.00.00</v>
      </c>
    </row>
    <row r="84" spans="1:7" ht="15" customHeight="1" x14ac:dyDescent="0.2">
      <c r="A84" s="161" t="s">
        <v>460</v>
      </c>
      <c r="B84" s="162" t="s">
        <v>461</v>
      </c>
      <c r="C84" s="161" t="str">
        <f t="shared" si="8"/>
        <v>05.10.03.00</v>
      </c>
      <c r="D84" s="161" t="str">
        <f t="shared" si="5"/>
        <v>05</v>
      </c>
      <c r="E84" s="161" t="str">
        <f t="shared" si="6"/>
        <v>10</v>
      </c>
      <c r="F84" s="161" t="str">
        <f t="shared" si="7"/>
        <v>03</v>
      </c>
      <c r="G84" s="163" t="str">
        <f t="shared" si="9"/>
        <v>R.05.10.03.00.00</v>
      </c>
    </row>
    <row r="85" spans="1:7" ht="15" customHeight="1" x14ac:dyDescent="0.2">
      <c r="A85" s="161" t="s">
        <v>462</v>
      </c>
      <c r="B85" s="162" t="s">
        <v>463</v>
      </c>
      <c r="C85" s="161" t="str">
        <f t="shared" si="8"/>
        <v>05.10.04.00</v>
      </c>
      <c r="D85" s="161" t="str">
        <f t="shared" si="5"/>
        <v>05</v>
      </c>
      <c r="E85" s="161" t="str">
        <f t="shared" si="6"/>
        <v>10</v>
      </c>
      <c r="F85" s="161" t="str">
        <f t="shared" si="7"/>
        <v>04</v>
      </c>
      <c r="G85" s="163" t="str">
        <f t="shared" si="9"/>
        <v>R.05.10.04.00.00</v>
      </c>
    </row>
    <row r="86" spans="1:7" ht="15" customHeight="1" x14ac:dyDescent="0.2">
      <c r="A86" s="161" t="s">
        <v>464</v>
      </c>
      <c r="B86" s="162" t="s">
        <v>465</v>
      </c>
      <c r="C86" s="161" t="str">
        <f t="shared" si="8"/>
        <v>05.10.05.00</v>
      </c>
      <c r="D86" s="161" t="str">
        <f t="shared" si="5"/>
        <v>05</v>
      </c>
      <c r="E86" s="161" t="str">
        <f t="shared" si="6"/>
        <v>10</v>
      </c>
      <c r="F86" s="161" t="str">
        <f t="shared" si="7"/>
        <v>05</v>
      </c>
      <c r="G86" s="163" t="str">
        <f t="shared" si="9"/>
        <v>R.05.10.05.00.00</v>
      </c>
    </row>
    <row r="87" spans="1:7" ht="15" customHeight="1" x14ac:dyDescent="0.2">
      <c r="A87" s="161" t="s">
        <v>466</v>
      </c>
      <c r="B87" s="162" t="s">
        <v>467</v>
      </c>
      <c r="C87" s="161" t="str">
        <f t="shared" si="8"/>
        <v>05.10.99.00</v>
      </c>
      <c r="D87" s="161" t="str">
        <f t="shared" si="5"/>
        <v>05</v>
      </c>
      <c r="E87" s="161" t="str">
        <f t="shared" si="6"/>
        <v>10</v>
      </c>
      <c r="F87" s="161" t="str">
        <f t="shared" si="7"/>
        <v>99</v>
      </c>
      <c r="G87" s="163" t="str">
        <f t="shared" si="9"/>
        <v>R.05.10.99.00.00</v>
      </c>
    </row>
    <row r="88" spans="1:7" ht="15" customHeight="1" x14ac:dyDescent="0.2">
      <c r="A88" s="161" t="s">
        <v>468</v>
      </c>
      <c r="B88" s="162" t="s">
        <v>469</v>
      </c>
      <c r="C88" s="161" t="str">
        <f t="shared" si="8"/>
        <v>05.11.00.00</v>
      </c>
      <c r="D88" s="161" t="str">
        <f t="shared" si="5"/>
        <v>05</v>
      </c>
      <c r="E88" s="161" t="str">
        <f t="shared" si="6"/>
        <v>11</v>
      </c>
      <c r="F88" s="161" t="str">
        <f t="shared" si="7"/>
        <v/>
      </c>
      <c r="G88" s="163" t="str">
        <f t="shared" si="9"/>
        <v/>
      </c>
    </row>
    <row r="89" spans="1:7" ht="15" customHeight="1" x14ac:dyDescent="0.2">
      <c r="A89" s="161" t="s">
        <v>470</v>
      </c>
      <c r="B89" s="162" t="s">
        <v>471</v>
      </c>
      <c r="C89" s="161" t="str">
        <f t="shared" si="8"/>
        <v>05.11.01.00</v>
      </c>
      <c r="D89" s="161" t="str">
        <f t="shared" si="5"/>
        <v>05</v>
      </c>
      <c r="E89" s="161" t="str">
        <f t="shared" si="6"/>
        <v>11</v>
      </c>
      <c r="F89" s="161" t="str">
        <f t="shared" si="7"/>
        <v>01</v>
      </c>
      <c r="G89" s="163" t="str">
        <f t="shared" si="9"/>
        <v>R.05.11.01.00.00</v>
      </c>
    </row>
    <row r="90" spans="1:7" ht="15" customHeight="1" x14ac:dyDescent="0.2">
      <c r="A90" s="161" t="s">
        <v>472</v>
      </c>
      <c r="B90" s="162" t="s">
        <v>25</v>
      </c>
      <c r="C90" s="161" t="str">
        <f t="shared" si="8"/>
        <v>06.00.00.00</v>
      </c>
      <c r="D90" s="161" t="str">
        <f t="shared" si="5"/>
        <v>06</v>
      </c>
      <c r="E90" s="161" t="str">
        <f t="shared" si="6"/>
        <v/>
      </c>
      <c r="F90" s="161" t="str">
        <f t="shared" si="7"/>
        <v/>
      </c>
      <c r="G90" s="163" t="str">
        <f t="shared" si="9"/>
        <v/>
      </c>
    </row>
    <row r="91" spans="1:7" ht="15" customHeight="1" x14ac:dyDescent="0.2">
      <c r="A91" s="161" t="s">
        <v>473</v>
      </c>
      <c r="B91" s="162" t="s">
        <v>474</v>
      </c>
      <c r="C91" s="161" t="str">
        <f t="shared" si="8"/>
        <v>06.01.00.00</v>
      </c>
      <c r="D91" s="161" t="str">
        <f t="shared" si="5"/>
        <v>06</v>
      </c>
      <c r="E91" s="161" t="str">
        <f t="shared" si="6"/>
        <v>01</v>
      </c>
      <c r="F91" s="161" t="str">
        <f t="shared" si="7"/>
        <v/>
      </c>
      <c r="G91" s="163" t="str">
        <f t="shared" si="9"/>
        <v/>
      </c>
    </row>
    <row r="92" spans="1:7" ht="15" customHeight="1" x14ac:dyDescent="0.2">
      <c r="A92" s="161" t="s">
        <v>475</v>
      </c>
      <c r="B92" s="162" t="s">
        <v>476</v>
      </c>
      <c r="C92" s="161" t="str">
        <f t="shared" si="8"/>
        <v>06.01.01.00</v>
      </c>
      <c r="D92" s="161" t="str">
        <f t="shared" si="5"/>
        <v>06</v>
      </c>
      <c r="E92" s="161" t="str">
        <f t="shared" si="6"/>
        <v>01</v>
      </c>
      <c r="F92" s="161" t="str">
        <f t="shared" si="7"/>
        <v>01</v>
      </c>
      <c r="G92" s="163" t="str">
        <f t="shared" si="9"/>
        <v>R.06.01.01.00.00</v>
      </c>
    </row>
    <row r="93" spans="1:7" ht="15" customHeight="1" x14ac:dyDescent="0.2">
      <c r="A93" s="161" t="s">
        <v>477</v>
      </c>
      <c r="B93" s="162" t="s">
        <v>429</v>
      </c>
      <c r="C93" s="161" t="str">
        <f t="shared" si="8"/>
        <v>06.01.02.00</v>
      </c>
      <c r="D93" s="161" t="str">
        <f t="shared" si="5"/>
        <v>06</v>
      </c>
      <c r="E93" s="161" t="str">
        <f t="shared" si="6"/>
        <v>01</v>
      </c>
      <c r="F93" s="161" t="str">
        <f t="shared" si="7"/>
        <v>02</v>
      </c>
      <c r="G93" s="163" t="str">
        <f t="shared" si="9"/>
        <v>R.06.01.02.00.00</v>
      </c>
    </row>
    <row r="94" spans="1:7" ht="15" customHeight="1" x14ac:dyDescent="0.2">
      <c r="A94" s="161" t="s">
        <v>478</v>
      </c>
      <c r="B94" s="162" t="s">
        <v>26</v>
      </c>
      <c r="C94" s="161" t="str">
        <f t="shared" si="8"/>
        <v>06.03.00.00</v>
      </c>
      <c r="D94" s="161" t="str">
        <f t="shared" si="5"/>
        <v>06</v>
      </c>
      <c r="E94" s="161" t="str">
        <f t="shared" si="6"/>
        <v>03</v>
      </c>
      <c r="F94" s="161" t="str">
        <f t="shared" si="7"/>
        <v/>
      </c>
      <c r="G94" s="163" t="str">
        <f t="shared" si="9"/>
        <v/>
      </c>
    </row>
    <row r="95" spans="1:7" ht="15" customHeight="1" x14ac:dyDescent="0.2">
      <c r="A95" s="161" t="s">
        <v>479</v>
      </c>
      <c r="B95" s="162" t="s">
        <v>480</v>
      </c>
      <c r="C95" s="161" t="str">
        <f t="shared" si="8"/>
        <v>06.03.01.00</v>
      </c>
      <c r="D95" s="161" t="str">
        <f t="shared" si="5"/>
        <v>06</v>
      </c>
      <c r="E95" s="161" t="str">
        <f t="shared" si="6"/>
        <v>03</v>
      </c>
      <c r="F95" s="161" t="str">
        <f t="shared" si="7"/>
        <v>01</v>
      </c>
      <c r="G95" s="163" t="str">
        <f t="shared" si="9"/>
        <v>R.06.03.01.00.00</v>
      </c>
    </row>
    <row r="96" spans="1:7" ht="15" customHeight="1" x14ac:dyDescent="0.2">
      <c r="A96" s="161" t="s">
        <v>481</v>
      </c>
      <c r="B96" s="162" t="s">
        <v>482</v>
      </c>
      <c r="C96" s="161" t="str">
        <f t="shared" si="8"/>
        <v>06.03.07.00</v>
      </c>
      <c r="D96" s="161" t="str">
        <f t="shared" si="5"/>
        <v>06</v>
      </c>
      <c r="E96" s="161" t="str">
        <f t="shared" si="6"/>
        <v>03</v>
      </c>
      <c r="F96" s="161" t="str">
        <f t="shared" si="7"/>
        <v>07</v>
      </c>
      <c r="G96" s="163" t="str">
        <f t="shared" si="9"/>
        <v>R.06.03.07.00.00</v>
      </c>
    </row>
    <row r="97" spans="1:7" ht="15" customHeight="1" x14ac:dyDescent="0.2">
      <c r="A97" s="161" t="s">
        <v>483</v>
      </c>
      <c r="B97" s="162" t="s">
        <v>484</v>
      </c>
      <c r="C97" s="161" t="str">
        <f t="shared" si="8"/>
        <v>06.05.00.00</v>
      </c>
      <c r="D97" s="161" t="str">
        <f t="shared" ref="D97:D160" si="10">TEXT(LEFT(C97,2),"00")</f>
        <v>06</v>
      </c>
      <c r="E97" s="161" t="str">
        <f t="shared" ref="E97:E160" si="11">IF(TEXT(MID(C97,4,2),"00")="00","",TEXT(MID(C97,4,2),"00"))</f>
        <v>05</v>
      </c>
      <c r="F97" s="161" t="str">
        <f t="shared" ref="F97:F160" si="12">IF(TEXT(MID(C97,7,2),"00")="00","",TEXT(MID(C97,7,2),"00"))</f>
        <v/>
      </c>
      <c r="G97" s="163" t="str">
        <f t="shared" si="9"/>
        <v/>
      </c>
    </row>
    <row r="98" spans="1:7" ht="15" customHeight="1" x14ac:dyDescent="0.2">
      <c r="A98" s="161" t="s">
        <v>485</v>
      </c>
      <c r="B98" s="162" t="s">
        <v>486</v>
      </c>
      <c r="C98" s="161" t="str">
        <f t="shared" si="8"/>
        <v>06.05.02.00</v>
      </c>
      <c r="D98" s="161" t="str">
        <f t="shared" si="10"/>
        <v>06</v>
      </c>
      <c r="E98" s="161" t="str">
        <f t="shared" si="11"/>
        <v>05</v>
      </c>
      <c r="F98" s="161" t="str">
        <f t="shared" si="12"/>
        <v>02</v>
      </c>
      <c r="G98" s="163" t="str">
        <f t="shared" si="9"/>
        <v>R.06.05.02.00.00</v>
      </c>
    </row>
    <row r="99" spans="1:7" ht="15" customHeight="1" x14ac:dyDescent="0.2">
      <c r="A99" s="161" t="s">
        <v>487</v>
      </c>
      <c r="B99" s="162" t="s">
        <v>28</v>
      </c>
      <c r="C99" s="161" t="str">
        <f t="shared" si="8"/>
        <v>06.06.00.00</v>
      </c>
      <c r="D99" s="161" t="str">
        <f t="shared" si="10"/>
        <v>06</v>
      </c>
      <c r="E99" s="161" t="str">
        <f t="shared" si="11"/>
        <v>06</v>
      </c>
      <c r="F99" s="161" t="str">
        <f t="shared" si="12"/>
        <v/>
      </c>
      <c r="G99" s="163" t="str">
        <f t="shared" si="9"/>
        <v/>
      </c>
    </row>
    <row r="100" spans="1:7" ht="15" customHeight="1" x14ac:dyDescent="0.2">
      <c r="A100" s="161" t="s">
        <v>488</v>
      </c>
      <c r="B100" s="162" t="s">
        <v>489</v>
      </c>
      <c r="C100" s="161" t="str">
        <f t="shared" si="8"/>
        <v>06.06.01.00</v>
      </c>
      <c r="D100" s="161" t="str">
        <f t="shared" si="10"/>
        <v>06</v>
      </c>
      <c r="E100" s="161" t="str">
        <f t="shared" si="11"/>
        <v>06</v>
      </c>
      <c r="F100" s="161" t="str">
        <f t="shared" si="12"/>
        <v>01</v>
      </c>
      <c r="G100" s="163" t="str">
        <f t="shared" si="9"/>
        <v>R.06.06.01.00.00</v>
      </c>
    </row>
    <row r="101" spans="1:7" ht="15" customHeight="1" x14ac:dyDescent="0.2">
      <c r="A101" s="161" t="s">
        <v>490</v>
      </c>
      <c r="B101" s="162" t="s">
        <v>491</v>
      </c>
      <c r="C101" s="161" t="str">
        <f t="shared" si="8"/>
        <v>06.06.04.00</v>
      </c>
      <c r="D101" s="161" t="str">
        <f t="shared" si="10"/>
        <v>06</v>
      </c>
      <c r="E101" s="161" t="str">
        <f t="shared" si="11"/>
        <v>06</v>
      </c>
      <c r="F101" s="161" t="str">
        <f t="shared" si="12"/>
        <v>04</v>
      </c>
      <c r="G101" s="163" t="str">
        <f t="shared" si="9"/>
        <v>R.06.06.04.00.00</v>
      </c>
    </row>
    <row r="102" spans="1:7" ht="15" customHeight="1" x14ac:dyDescent="0.2">
      <c r="A102" s="161" t="s">
        <v>492</v>
      </c>
      <c r="B102" s="162" t="s">
        <v>493</v>
      </c>
      <c r="C102" s="161" t="str">
        <f t="shared" si="8"/>
        <v>06.07.00.00</v>
      </c>
      <c r="D102" s="161" t="str">
        <f t="shared" si="10"/>
        <v>06</v>
      </c>
      <c r="E102" s="161" t="str">
        <f t="shared" si="11"/>
        <v>07</v>
      </c>
      <c r="F102" s="161" t="str">
        <f t="shared" si="12"/>
        <v/>
      </c>
      <c r="G102" s="163" t="str">
        <f t="shared" si="9"/>
        <v/>
      </c>
    </row>
    <row r="103" spans="1:7" ht="15" customHeight="1" x14ac:dyDescent="0.2">
      <c r="A103" s="161" t="s">
        <v>494</v>
      </c>
      <c r="B103" s="162" t="s">
        <v>495</v>
      </c>
      <c r="C103" s="161" t="str">
        <f t="shared" si="8"/>
        <v>06.07.01.00</v>
      </c>
      <c r="D103" s="161" t="str">
        <f t="shared" si="10"/>
        <v>06</v>
      </c>
      <c r="E103" s="161" t="str">
        <f t="shared" si="11"/>
        <v>07</v>
      </c>
      <c r="F103" s="161" t="str">
        <f t="shared" si="12"/>
        <v>01</v>
      </c>
      <c r="G103" s="163" t="str">
        <f t="shared" si="9"/>
        <v>R.06.07.01.00.00</v>
      </c>
    </row>
    <row r="104" spans="1:7" ht="15" customHeight="1" x14ac:dyDescent="0.2">
      <c r="A104" s="161" t="s">
        <v>496</v>
      </c>
      <c r="B104" s="162" t="s">
        <v>497</v>
      </c>
      <c r="C104" s="161" t="str">
        <f t="shared" si="8"/>
        <v>06.09.00.00</v>
      </c>
      <c r="D104" s="161" t="str">
        <f t="shared" si="10"/>
        <v>06</v>
      </c>
      <c r="E104" s="161" t="str">
        <f t="shared" si="11"/>
        <v>09</v>
      </c>
      <c r="F104" s="161" t="str">
        <f t="shared" si="12"/>
        <v/>
      </c>
      <c r="G104" s="163" t="str">
        <f t="shared" si="9"/>
        <v/>
      </c>
    </row>
    <row r="105" spans="1:7" ht="15" customHeight="1" x14ac:dyDescent="0.2">
      <c r="A105" s="161" t="s">
        <v>498</v>
      </c>
      <c r="B105" s="162" t="s">
        <v>499</v>
      </c>
      <c r="C105" s="161" t="str">
        <f t="shared" si="8"/>
        <v>06.09.01.00</v>
      </c>
      <c r="D105" s="161" t="str">
        <f t="shared" si="10"/>
        <v>06</v>
      </c>
      <c r="E105" s="161" t="str">
        <f t="shared" si="11"/>
        <v>09</v>
      </c>
      <c r="F105" s="161" t="str">
        <f t="shared" si="12"/>
        <v>01</v>
      </c>
      <c r="G105" s="163" t="str">
        <f t="shared" si="9"/>
        <v>R.06.09.01.00.00</v>
      </c>
    </row>
    <row r="106" spans="1:7" ht="15" customHeight="1" x14ac:dyDescent="0.2">
      <c r="A106" s="161" t="s">
        <v>500</v>
      </c>
      <c r="B106" s="162" t="s">
        <v>501</v>
      </c>
      <c r="C106" s="161" t="str">
        <f t="shared" si="8"/>
        <v>06.09.05.00</v>
      </c>
      <c r="D106" s="161" t="str">
        <f t="shared" si="10"/>
        <v>06</v>
      </c>
      <c r="E106" s="161" t="str">
        <f t="shared" si="11"/>
        <v>09</v>
      </c>
      <c r="F106" s="161" t="str">
        <f t="shared" si="12"/>
        <v>05</v>
      </c>
      <c r="G106" s="163" t="str">
        <f t="shared" si="9"/>
        <v>R.06.09.05.00.00</v>
      </c>
    </row>
    <row r="107" spans="1:7" ht="15" customHeight="1" x14ac:dyDescent="0.2">
      <c r="A107" s="161" t="s">
        <v>502</v>
      </c>
      <c r="B107" s="162" t="s">
        <v>47</v>
      </c>
      <c r="C107" s="161" t="str">
        <f t="shared" si="8"/>
        <v>07.00.00.00</v>
      </c>
      <c r="D107" s="161" t="str">
        <f t="shared" si="10"/>
        <v>07</v>
      </c>
      <c r="E107" s="161" t="str">
        <f t="shared" si="11"/>
        <v/>
      </c>
      <c r="F107" s="161" t="str">
        <f t="shared" si="12"/>
        <v/>
      </c>
      <c r="G107" s="163" t="str">
        <f t="shared" si="9"/>
        <v/>
      </c>
    </row>
    <row r="108" spans="1:7" ht="15" customHeight="1" x14ac:dyDescent="0.2">
      <c r="A108" s="161" t="s">
        <v>503</v>
      </c>
      <c r="B108" s="162" t="s">
        <v>29</v>
      </c>
      <c r="C108" s="161" t="str">
        <f t="shared" si="8"/>
        <v>07.01.00.00</v>
      </c>
      <c r="D108" s="161" t="str">
        <f t="shared" si="10"/>
        <v>07</v>
      </c>
      <c r="E108" s="161" t="str">
        <f t="shared" si="11"/>
        <v>01</v>
      </c>
      <c r="F108" s="161" t="str">
        <f t="shared" si="12"/>
        <v/>
      </c>
      <c r="G108" s="163" t="str">
        <f t="shared" si="9"/>
        <v/>
      </c>
    </row>
    <row r="109" spans="1:7" ht="15" customHeight="1" x14ac:dyDescent="0.2">
      <c r="A109" s="161" t="s">
        <v>504</v>
      </c>
      <c r="B109" s="162" t="s">
        <v>505</v>
      </c>
      <c r="C109" s="161" t="str">
        <f t="shared" si="8"/>
        <v>07.01.01.00</v>
      </c>
      <c r="D109" s="161" t="str">
        <f t="shared" si="10"/>
        <v>07</v>
      </c>
      <c r="E109" s="161" t="str">
        <f t="shared" si="11"/>
        <v>01</v>
      </c>
      <c r="F109" s="161" t="str">
        <f t="shared" si="12"/>
        <v>01</v>
      </c>
      <c r="G109" s="163" t="str">
        <f t="shared" si="9"/>
        <v>R.07.01.01.00.00</v>
      </c>
    </row>
    <row r="110" spans="1:7" ht="15" customHeight="1" x14ac:dyDescent="0.2">
      <c r="A110" s="161" t="s">
        <v>506</v>
      </c>
      <c r="B110" s="162" t="s">
        <v>507</v>
      </c>
      <c r="C110" s="161" t="str">
        <f t="shared" si="8"/>
        <v>07.01.02.00</v>
      </c>
      <c r="D110" s="161" t="str">
        <f t="shared" si="10"/>
        <v>07</v>
      </c>
      <c r="E110" s="161" t="str">
        <f t="shared" si="11"/>
        <v>01</v>
      </c>
      <c r="F110" s="161" t="str">
        <f t="shared" si="12"/>
        <v>02</v>
      </c>
      <c r="G110" s="163" t="str">
        <f t="shared" si="9"/>
        <v>R.07.01.02.00.00</v>
      </c>
    </row>
    <row r="111" spans="1:7" ht="15" customHeight="1" x14ac:dyDescent="0.2">
      <c r="A111" s="161" t="s">
        <v>508</v>
      </c>
      <c r="B111" s="162" t="s">
        <v>509</v>
      </c>
      <c r="C111" s="161" t="str">
        <f t="shared" si="8"/>
        <v>07.01.03.00</v>
      </c>
      <c r="D111" s="161" t="str">
        <f t="shared" si="10"/>
        <v>07</v>
      </c>
      <c r="E111" s="161" t="str">
        <f t="shared" si="11"/>
        <v>01</v>
      </c>
      <c r="F111" s="161" t="str">
        <f t="shared" si="12"/>
        <v>03</v>
      </c>
      <c r="G111" s="163" t="str">
        <f t="shared" si="9"/>
        <v>R.07.01.03.00.00</v>
      </c>
    </row>
    <row r="112" spans="1:7" ht="15" customHeight="1" x14ac:dyDescent="0.2">
      <c r="A112" s="161" t="s">
        <v>510</v>
      </c>
      <c r="B112" s="162" t="s">
        <v>511</v>
      </c>
      <c r="C112" s="161" t="str">
        <f t="shared" si="8"/>
        <v>07.01.04.00</v>
      </c>
      <c r="D112" s="161" t="str">
        <f t="shared" si="10"/>
        <v>07</v>
      </c>
      <c r="E112" s="161" t="str">
        <f t="shared" si="11"/>
        <v>01</v>
      </c>
      <c r="F112" s="161" t="str">
        <f t="shared" si="12"/>
        <v>04</v>
      </c>
      <c r="G112" s="163" t="str">
        <f t="shared" si="9"/>
        <v>R.07.01.04.00.00</v>
      </c>
    </row>
    <row r="113" spans="1:7" ht="15" customHeight="1" x14ac:dyDescent="0.2">
      <c r="A113" s="161" t="s">
        <v>512</v>
      </c>
      <c r="B113" s="162" t="s">
        <v>513</v>
      </c>
      <c r="C113" s="161" t="str">
        <f t="shared" si="8"/>
        <v>07.01.05.00</v>
      </c>
      <c r="D113" s="161" t="str">
        <f t="shared" si="10"/>
        <v>07</v>
      </c>
      <c r="E113" s="161" t="str">
        <f t="shared" si="11"/>
        <v>01</v>
      </c>
      <c r="F113" s="161" t="str">
        <f t="shared" si="12"/>
        <v>05</v>
      </c>
      <c r="G113" s="163" t="str">
        <f t="shared" si="9"/>
        <v>R.07.01.05.00.00</v>
      </c>
    </row>
    <row r="114" spans="1:7" ht="15" customHeight="1" x14ac:dyDescent="0.2">
      <c r="A114" s="161" t="s">
        <v>514</v>
      </c>
      <c r="B114" s="162" t="s">
        <v>515</v>
      </c>
      <c r="C114" s="161" t="str">
        <f t="shared" si="8"/>
        <v>07.01.06.00</v>
      </c>
      <c r="D114" s="161" t="str">
        <f t="shared" si="10"/>
        <v>07</v>
      </c>
      <c r="E114" s="161" t="str">
        <f t="shared" si="11"/>
        <v>01</v>
      </c>
      <c r="F114" s="161" t="str">
        <f t="shared" si="12"/>
        <v>06</v>
      </c>
      <c r="G114" s="163" t="str">
        <f t="shared" si="9"/>
        <v>R.07.01.06.00.00</v>
      </c>
    </row>
    <row r="115" spans="1:7" ht="15" customHeight="1" x14ac:dyDescent="0.2">
      <c r="A115" s="161" t="s">
        <v>516</v>
      </c>
      <c r="B115" s="162" t="s">
        <v>517</v>
      </c>
      <c r="C115" s="161" t="str">
        <f t="shared" si="8"/>
        <v>07.01.07.00</v>
      </c>
      <c r="D115" s="161" t="str">
        <f t="shared" si="10"/>
        <v>07</v>
      </c>
      <c r="E115" s="161" t="str">
        <f t="shared" si="11"/>
        <v>01</v>
      </c>
      <c r="F115" s="161" t="str">
        <f t="shared" si="12"/>
        <v>07</v>
      </c>
      <c r="G115" s="163" t="str">
        <f t="shared" si="9"/>
        <v>R.07.01.07.00.00</v>
      </c>
    </row>
    <row r="116" spans="1:7" ht="15" customHeight="1" x14ac:dyDescent="0.2">
      <c r="A116" s="161" t="s">
        <v>518</v>
      </c>
      <c r="B116" s="162" t="s">
        <v>519</v>
      </c>
      <c r="C116" s="161" t="str">
        <f t="shared" si="8"/>
        <v>07.01.08.00</v>
      </c>
      <c r="D116" s="161" t="str">
        <f t="shared" si="10"/>
        <v>07</v>
      </c>
      <c r="E116" s="161" t="str">
        <f t="shared" si="11"/>
        <v>01</v>
      </c>
      <c r="F116" s="161" t="str">
        <f t="shared" si="12"/>
        <v>08</v>
      </c>
      <c r="G116" s="163" t="str">
        <f t="shared" si="9"/>
        <v>R.07.01.08.00.00</v>
      </c>
    </row>
    <row r="117" spans="1:7" ht="15" customHeight="1" x14ac:dyDescent="0.2">
      <c r="A117" s="161" t="s">
        <v>520</v>
      </c>
      <c r="B117" s="162" t="s">
        <v>521</v>
      </c>
      <c r="C117" s="161" t="str">
        <f t="shared" si="8"/>
        <v>07.01.09.00</v>
      </c>
      <c r="D117" s="161" t="str">
        <f t="shared" si="10"/>
        <v>07</v>
      </c>
      <c r="E117" s="161" t="str">
        <f t="shared" si="11"/>
        <v>01</v>
      </c>
      <c r="F117" s="161" t="str">
        <f t="shared" si="12"/>
        <v>09</v>
      </c>
      <c r="G117" s="163" t="str">
        <f t="shared" si="9"/>
        <v>R.07.01.09.00.00</v>
      </c>
    </row>
    <row r="118" spans="1:7" ht="15" customHeight="1" x14ac:dyDescent="0.2">
      <c r="A118" s="161" t="s">
        <v>522</v>
      </c>
      <c r="B118" s="162" t="s">
        <v>523</v>
      </c>
      <c r="C118" s="161" t="str">
        <f t="shared" si="8"/>
        <v>07.01.10.00</v>
      </c>
      <c r="D118" s="161" t="str">
        <f t="shared" si="10"/>
        <v>07</v>
      </c>
      <c r="E118" s="161" t="str">
        <f t="shared" si="11"/>
        <v>01</v>
      </c>
      <c r="F118" s="161" t="str">
        <f t="shared" si="12"/>
        <v>10</v>
      </c>
      <c r="G118" s="163" t="str">
        <f t="shared" si="9"/>
        <v>R.07.01.10.00.00</v>
      </c>
    </row>
    <row r="119" spans="1:7" ht="15" customHeight="1" x14ac:dyDescent="0.2">
      <c r="A119" s="161" t="s">
        <v>524</v>
      </c>
      <c r="B119" s="162" t="s">
        <v>525</v>
      </c>
      <c r="C119" s="161" t="str">
        <f t="shared" si="8"/>
        <v>07.01.99.00</v>
      </c>
      <c r="D119" s="161" t="str">
        <f t="shared" si="10"/>
        <v>07</v>
      </c>
      <c r="E119" s="161" t="str">
        <f t="shared" si="11"/>
        <v>01</v>
      </c>
      <c r="F119" s="161" t="str">
        <f t="shared" si="12"/>
        <v>99</v>
      </c>
      <c r="G119" s="163" t="str">
        <f t="shared" si="9"/>
        <v>R.07.01.99.00.00</v>
      </c>
    </row>
    <row r="120" spans="1:7" ht="15" customHeight="1" x14ac:dyDescent="0.2">
      <c r="A120" s="161" t="s">
        <v>526</v>
      </c>
      <c r="B120" s="162" t="s">
        <v>30</v>
      </c>
      <c r="C120" s="161" t="str">
        <f t="shared" si="8"/>
        <v>07.02.00.00</v>
      </c>
      <c r="D120" s="161" t="str">
        <f t="shared" si="10"/>
        <v>07</v>
      </c>
      <c r="E120" s="161" t="str">
        <f t="shared" si="11"/>
        <v>02</v>
      </c>
      <c r="F120" s="161" t="str">
        <f t="shared" si="12"/>
        <v/>
      </c>
      <c r="G120" s="163" t="str">
        <f t="shared" si="9"/>
        <v/>
      </c>
    </row>
    <row r="121" spans="1:7" ht="15" customHeight="1" x14ac:dyDescent="0.2">
      <c r="A121" s="161" t="s">
        <v>527</v>
      </c>
      <c r="B121" s="162" t="s">
        <v>528</v>
      </c>
      <c r="C121" s="161" t="str">
        <f t="shared" si="8"/>
        <v>07.02.01.00</v>
      </c>
      <c r="D121" s="161" t="str">
        <f t="shared" si="10"/>
        <v>07</v>
      </c>
      <c r="E121" s="161" t="str">
        <f t="shared" si="11"/>
        <v>02</v>
      </c>
      <c r="F121" s="161" t="str">
        <f t="shared" si="12"/>
        <v>01</v>
      </c>
      <c r="G121" s="163" t="str">
        <f t="shared" si="9"/>
        <v>R.07.02.01.00.00</v>
      </c>
    </row>
    <row r="122" spans="1:7" ht="15" customHeight="1" x14ac:dyDescent="0.2">
      <c r="A122" s="161" t="s">
        <v>529</v>
      </c>
      <c r="B122" s="162" t="s">
        <v>530</v>
      </c>
      <c r="C122" s="161" t="str">
        <f t="shared" si="8"/>
        <v>07.02.02.00</v>
      </c>
      <c r="D122" s="161" t="str">
        <f t="shared" si="10"/>
        <v>07</v>
      </c>
      <c r="E122" s="161" t="str">
        <f t="shared" si="11"/>
        <v>02</v>
      </c>
      <c r="F122" s="161" t="str">
        <f t="shared" si="12"/>
        <v>02</v>
      </c>
      <c r="G122" s="163" t="str">
        <f t="shared" si="9"/>
        <v>R.07.02.02.00.00</v>
      </c>
    </row>
    <row r="123" spans="1:7" ht="15" customHeight="1" x14ac:dyDescent="0.2">
      <c r="A123" s="161" t="s">
        <v>531</v>
      </c>
      <c r="B123" s="162" t="s">
        <v>532</v>
      </c>
      <c r="C123" s="161" t="str">
        <f t="shared" si="8"/>
        <v>07.02.03.00</v>
      </c>
      <c r="D123" s="161" t="str">
        <f t="shared" si="10"/>
        <v>07</v>
      </c>
      <c r="E123" s="161" t="str">
        <f t="shared" si="11"/>
        <v>02</v>
      </c>
      <c r="F123" s="161" t="str">
        <f t="shared" si="12"/>
        <v>03</v>
      </c>
      <c r="G123" s="163" t="str">
        <f t="shared" si="9"/>
        <v>R.07.02.03.00.00</v>
      </c>
    </row>
    <row r="124" spans="1:7" ht="15" customHeight="1" x14ac:dyDescent="0.2">
      <c r="A124" s="161" t="s">
        <v>533</v>
      </c>
      <c r="B124" s="162" t="s">
        <v>534</v>
      </c>
      <c r="C124" s="161" t="str">
        <f t="shared" si="8"/>
        <v>07.02.04.00</v>
      </c>
      <c r="D124" s="161" t="str">
        <f t="shared" si="10"/>
        <v>07</v>
      </c>
      <c r="E124" s="161" t="str">
        <f t="shared" si="11"/>
        <v>02</v>
      </c>
      <c r="F124" s="161" t="str">
        <f t="shared" si="12"/>
        <v>04</v>
      </c>
      <c r="G124" s="163" t="str">
        <f t="shared" si="9"/>
        <v>R.07.02.04.00.00</v>
      </c>
    </row>
    <row r="125" spans="1:7" ht="15" customHeight="1" x14ac:dyDescent="0.2">
      <c r="A125" s="161" t="s">
        <v>535</v>
      </c>
      <c r="B125" s="162" t="s">
        <v>536</v>
      </c>
      <c r="C125" s="161" t="str">
        <f t="shared" si="8"/>
        <v>07.02.05.00</v>
      </c>
      <c r="D125" s="161" t="str">
        <f t="shared" si="10"/>
        <v>07</v>
      </c>
      <c r="E125" s="161" t="str">
        <f t="shared" si="11"/>
        <v>02</v>
      </c>
      <c r="F125" s="161" t="str">
        <f t="shared" si="12"/>
        <v>05</v>
      </c>
      <c r="G125" s="163" t="str">
        <f t="shared" si="9"/>
        <v>R.07.02.05.00.00</v>
      </c>
    </row>
    <row r="126" spans="1:7" ht="15" customHeight="1" x14ac:dyDescent="0.2">
      <c r="A126" s="161" t="s">
        <v>537</v>
      </c>
      <c r="B126" s="162" t="s">
        <v>538</v>
      </c>
      <c r="C126" s="161" t="str">
        <f t="shared" si="8"/>
        <v>07.02.06.00</v>
      </c>
      <c r="D126" s="161" t="str">
        <f t="shared" si="10"/>
        <v>07</v>
      </c>
      <c r="E126" s="161" t="str">
        <f t="shared" si="11"/>
        <v>02</v>
      </c>
      <c r="F126" s="161" t="str">
        <f t="shared" si="12"/>
        <v>06</v>
      </c>
      <c r="G126" s="163" t="str">
        <f t="shared" si="9"/>
        <v>R.07.02.06.00.00</v>
      </c>
    </row>
    <row r="127" spans="1:7" ht="15" customHeight="1" x14ac:dyDescent="0.2">
      <c r="A127" s="161" t="s">
        <v>539</v>
      </c>
      <c r="B127" s="162" t="s">
        <v>540</v>
      </c>
      <c r="C127" s="161" t="str">
        <f t="shared" si="8"/>
        <v>07.02.07.00</v>
      </c>
      <c r="D127" s="161" t="str">
        <f t="shared" si="10"/>
        <v>07</v>
      </c>
      <c r="E127" s="161" t="str">
        <f t="shared" si="11"/>
        <v>02</v>
      </c>
      <c r="F127" s="161" t="str">
        <f t="shared" si="12"/>
        <v>07</v>
      </c>
      <c r="G127" s="163" t="str">
        <f t="shared" si="9"/>
        <v>R.07.02.07.00.00</v>
      </c>
    </row>
    <row r="128" spans="1:7" ht="15" customHeight="1" x14ac:dyDescent="0.2">
      <c r="A128" s="161" t="s">
        <v>541</v>
      </c>
      <c r="B128" s="162" t="s">
        <v>542</v>
      </c>
      <c r="C128" s="161" t="str">
        <f t="shared" si="8"/>
        <v>07.02.08.00</v>
      </c>
      <c r="D128" s="161" t="str">
        <f t="shared" si="10"/>
        <v>07</v>
      </c>
      <c r="E128" s="161" t="str">
        <f t="shared" si="11"/>
        <v>02</v>
      </c>
      <c r="F128" s="161" t="str">
        <f t="shared" si="12"/>
        <v>08</v>
      </c>
      <c r="G128" s="163" t="str">
        <f t="shared" si="9"/>
        <v>R.07.02.08.00.00</v>
      </c>
    </row>
    <row r="129" spans="1:7" ht="15" customHeight="1" x14ac:dyDescent="0.2">
      <c r="A129" s="161" t="s">
        <v>543</v>
      </c>
      <c r="B129" s="162" t="s">
        <v>544</v>
      </c>
      <c r="C129" s="161" t="str">
        <f t="shared" si="8"/>
        <v>07.02.09.00</v>
      </c>
      <c r="D129" s="161" t="str">
        <f t="shared" si="10"/>
        <v>07</v>
      </c>
      <c r="E129" s="161" t="str">
        <f t="shared" si="11"/>
        <v>02</v>
      </c>
      <c r="F129" s="161" t="str">
        <f t="shared" si="12"/>
        <v>09</v>
      </c>
      <c r="G129" s="163" t="str">
        <f t="shared" si="9"/>
        <v>R.07.02.09.00.00</v>
      </c>
    </row>
    <row r="130" spans="1:7" ht="15" customHeight="1" x14ac:dyDescent="0.2">
      <c r="A130" s="161" t="s">
        <v>545</v>
      </c>
      <c r="B130" s="162" t="s">
        <v>525</v>
      </c>
      <c r="C130" s="161" t="str">
        <f t="shared" ref="C130:C193" si="13">TEXT(A130,"00.00.00.00")</f>
        <v>07.02.99.00</v>
      </c>
      <c r="D130" s="161" t="str">
        <f t="shared" si="10"/>
        <v>07</v>
      </c>
      <c r="E130" s="161" t="str">
        <f t="shared" si="11"/>
        <v>02</v>
      </c>
      <c r="F130" s="161" t="str">
        <f t="shared" si="12"/>
        <v>99</v>
      </c>
      <c r="G130" s="163" t="str">
        <f t="shared" si="9"/>
        <v>R.07.02.99.00.00</v>
      </c>
    </row>
    <row r="131" spans="1:7" ht="15" customHeight="1" x14ac:dyDescent="0.2">
      <c r="A131" s="161" t="s">
        <v>546</v>
      </c>
      <c r="B131" s="162" t="s">
        <v>24</v>
      </c>
      <c r="C131" s="161" t="str">
        <f t="shared" si="13"/>
        <v>07.03.00.00</v>
      </c>
      <c r="D131" s="161" t="str">
        <f t="shared" si="10"/>
        <v>07</v>
      </c>
      <c r="E131" s="161" t="str">
        <f t="shared" si="11"/>
        <v>03</v>
      </c>
      <c r="F131" s="161" t="str">
        <f t="shared" si="12"/>
        <v/>
      </c>
      <c r="G131" s="163" t="str">
        <f t="shared" ref="G131:G194" si="14">IF(F131&lt;&gt;"","R."&amp;C131&amp;".00","")</f>
        <v/>
      </c>
    </row>
    <row r="132" spans="1:7" ht="15" customHeight="1" x14ac:dyDescent="0.2">
      <c r="A132" s="161" t="s">
        <v>547</v>
      </c>
      <c r="B132" s="162" t="s">
        <v>461</v>
      </c>
      <c r="C132" s="161" t="str">
        <f t="shared" si="13"/>
        <v>07.03.01.00</v>
      </c>
      <c r="D132" s="161" t="str">
        <f t="shared" si="10"/>
        <v>07</v>
      </c>
      <c r="E132" s="161" t="str">
        <f t="shared" si="11"/>
        <v>03</v>
      </c>
      <c r="F132" s="161" t="str">
        <f t="shared" si="12"/>
        <v>01</v>
      </c>
      <c r="G132" s="163" t="str">
        <f t="shared" si="14"/>
        <v>R.07.03.01.00.00</v>
      </c>
    </row>
    <row r="133" spans="1:7" ht="15" customHeight="1" x14ac:dyDescent="0.2">
      <c r="A133" s="161" t="s">
        <v>548</v>
      </c>
      <c r="B133" s="162" t="s">
        <v>549</v>
      </c>
      <c r="C133" s="161" t="str">
        <f t="shared" si="13"/>
        <v>07.03.02.00</v>
      </c>
      <c r="D133" s="161" t="str">
        <f t="shared" si="10"/>
        <v>07</v>
      </c>
      <c r="E133" s="161" t="str">
        <f t="shared" si="11"/>
        <v>03</v>
      </c>
      <c r="F133" s="161" t="str">
        <f t="shared" si="12"/>
        <v>02</v>
      </c>
      <c r="G133" s="163" t="str">
        <f t="shared" si="14"/>
        <v>R.07.03.02.00.00</v>
      </c>
    </row>
    <row r="134" spans="1:7" ht="15" customHeight="1" x14ac:dyDescent="0.2">
      <c r="A134" s="161" t="s">
        <v>550</v>
      </c>
      <c r="B134" s="162" t="s">
        <v>359</v>
      </c>
      <c r="C134" s="161" t="str">
        <f t="shared" si="13"/>
        <v>07.03.99.00</v>
      </c>
      <c r="D134" s="161" t="str">
        <f t="shared" si="10"/>
        <v>07</v>
      </c>
      <c r="E134" s="161" t="str">
        <f t="shared" si="11"/>
        <v>03</v>
      </c>
      <c r="F134" s="161" t="str">
        <f t="shared" si="12"/>
        <v>99</v>
      </c>
      <c r="G134" s="163" t="str">
        <f t="shared" si="14"/>
        <v>R.07.03.99.00.00</v>
      </c>
    </row>
    <row r="135" spans="1:7" ht="15" customHeight="1" x14ac:dyDescent="0.2">
      <c r="A135" s="161" t="s">
        <v>551</v>
      </c>
      <c r="B135" s="162" t="s">
        <v>31</v>
      </c>
      <c r="C135" s="161" t="str">
        <f t="shared" si="13"/>
        <v>08.00.00.00</v>
      </c>
      <c r="D135" s="161" t="str">
        <f t="shared" si="10"/>
        <v>08</v>
      </c>
      <c r="E135" s="161" t="str">
        <f t="shared" si="11"/>
        <v/>
      </c>
      <c r="F135" s="161" t="str">
        <f t="shared" si="12"/>
        <v/>
      </c>
      <c r="G135" s="163" t="str">
        <f t="shared" si="14"/>
        <v/>
      </c>
    </row>
    <row r="136" spans="1:7" ht="15" customHeight="1" x14ac:dyDescent="0.2">
      <c r="A136" s="161" t="s">
        <v>551</v>
      </c>
      <c r="B136" s="162" t="s">
        <v>560</v>
      </c>
      <c r="C136" s="161" t="str">
        <f t="shared" si="13"/>
        <v>08.00.00.00</v>
      </c>
      <c r="D136" s="161" t="str">
        <f t="shared" si="10"/>
        <v>08</v>
      </c>
      <c r="E136" s="161" t="str">
        <f t="shared" si="11"/>
        <v/>
      </c>
      <c r="F136" s="161" t="str">
        <f t="shared" si="12"/>
        <v/>
      </c>
      <c r="G136" s="163" t="str">
        <f t="shared" si="14"/>
        <v/>
      </c>
    </row>
    <row r="137" spans="1:7" ht="15" customHeight="1" x14ac:dyDescent="0.2">
      <c r="A137" s="161" t="s">
        <v>551</v>
      </c>
      <c r="B137" s="162" t="s">
        <v>561</v>
      </c>
      <c r="C137" s="161" t="str">
        <f t="shared" si="13"/>
        <v>08.00.00.00</v>
      </c>
      <c r="D137" s="161" t="str">
        <f t="shared" si="10"/>
        <v>08</v>
      </c>
      <c r="E137" s="161" t="str">
        <f t="shared" si="11"/>
        <v/>
      </c>
      <c r="F137" s="161" t="str">
        <f t="shared" si="12"/>
        <v/>
      </c>
      <c r="G137" s="163" t="str">
        <f t="shared" si="14"/>
        <v/>
      </c>
    </row>
    <row r="138" spans="1:7" ht="15" customHeight="1" x14ac:dyDescent="0.2">
      <c r="A138" s="161" t="s">
        <v>552</v>
      </c>
      <c r="B138" s="162" t="s">
        <v>44</v>
      </c>
      <c r="C138" s="161" t="str">
        <f t="shared" si="13"/>
        <v>08.01.00.00</v>
      </c>
      <c r="D138" s="161" t="str">
        <f t="shared" si="10"/>
        <v>08</v>
      </c>
      <c r="E138" s="161" t="str">
        <f t="shared" si="11"/>
        <v>01</v>
      </c>
      <c r="F138" s="161" t="str">
        <f t="shared" si="12"/>
        <v/>
      </c>
      <c r="G138" s="163" t="str">
        <f t="shared" si="14"/>
        <v/>
      </c>
    </row>
    <row r="139" spans="1:7" ht="15" customHeight="1" x14ac:dyDescent="0.2">
      <c r="A139" s="161" t="s">
        <v>553</v>
      </c>
      <c r="B139" s="162" t="s">
        <v>554</v>
      </c>
      <c r="C139" s="161" t="str">
        <f t="shared" si="13"/>
        <v>08.01.01.00</v>
      </c>
      <c r="D139" s="161" t="str">
        <f t="shared" si="10"/>
        <v>08</v>
      </c>
      <c r="E139" s="161" t="str">
        <f t="shared" si="11"/>
        <v>01</v>
      </c>
      <c r="F139" s="161" t="str">
        <f t="shared" si="12"/>
        <v>01</v>
      </c>
      <c r="G139" s="163" t="str">
        <f t="shared" si="14"/>
        <v>R.08.01.01.00.00</v>
      </c>
    </row>
    <row r="140" spans="1:7" ht="15" customHeight="1" x14ac:dyDescent="0.2">
      <c r="A140" s="161" t="s">
        <v>555</v>
      </c>
      <c r="B140" s="162" t="s">
        <v>556</v>
      </c>
      <c r="C140" s="161" t="str">
        <f t="shared" si="13"/>
        <v>08.01.02.00</v>
      </c>
      <c r="D140" s="161" t="str">
        <f t="shared" si="10"/>
        <v>08</v>
      </c>
      <c r="E140" s="161" t="str">
        <f t="shared" si="11"/>
        <v>01</v>
      </c>
      <c r="F140" s="161" t="str">
        <f t="shared" si="12"/>
        <v>02</v>
      </c>
      <c r="G140" s="163" t="str">
        <f t="shared" si="14"/>
        <v>R.08.01.02.00.00</v>
      </c>
    </row>
    <row r="141" spans="1:7" ht="15" customHeight="1" x14ac:dyDescent="0.2">
      <c r="A141" s="161" t="s">
        <v>557</v>
      </c>
      <c r="B141" s="162" t="s">
        <v>558</v>
      </c>
      <c r="C141" s="161" t="str">
        <f t="shared" si="13"/>
        <v>08.01.03.00</v>
      </c>
      <c r="D141" s="161" t="str">
        <f t="shared" si="10"/>
        <v>08</v>
      </c>
      <c r="E141" s="161" t="str">
        <f t="shared" si="11"/>
        <v>01</v>
      </c>
      <c r="F141" s="161" t="str">
        <f t="shared" si="12"/>
        <v>03</v>
      </c>
      <c r="G141" s="163" t="str">
        <f t="shared" si="14"/>
        <v>R.08.01.03.00.00</v>
      </c>
    </row>
    <row r="142" spans="1:7" ht="15" customHeight="1" x14ac:dyDescent="0.2">
      <c r="A142" s="161" t="s">
        <v>559</v>
      </c>
      <c r="B142" s="162" t="s">
        <v>359</v>
      </c>
      <c r="C142" s="161" t="str">
        <f t="shared" si="13"/>
        <v>08.01.99.00</v>
      </c>
      <c r="D142" s="161" t="str">
        <f t="shared" si="10"/>
        <v>08</v>
      </c>
      <c r="E142" s="161" t="str">
        <f t="shared" si="11"/>
        <v>01</v>
      </c>
      <c r="F142" s="161" t="str">
        <f t="shared" si="12"/>
        <v>99</v>
      </c>
      <c r="G142" s="163" t="str">
        <f t="shared" si="14"/>
        <v>R.08.01.99.00.00</v>
      </c>
    </row>
    <row r="143" spans="1:7" ht="15" customHeight="1" x14ac:dyDescent="0.2">
      <c r="A143" s="161" t="s">
        <v>562</v>
      </c>
      <c r="B143" s="162" t="s">
        <v>32</v>
      </c>
      <c r="C143" s="161" t="str">
        <f t="shared" si="13"/>
        <v>09.00.00.00</v>
      </c>
      <c r="D143" s="161" t="str">
        <f t="shared" si="10"/>
        <v>09</v>
      </c>
      <c r="E143" s="161" t="str">
        <f t="shared" si="11"/>
        <v/>
      </c>
      <c r="F143" s="161" t="str">
        <f t="shared" si="12"/>
        <v/>
      </c>
      <c r="G143" s="163" t="str">
        <f t="shared" si="14"/>
        <v/>
      </c>
    </row>
    <row r="144" spans="1:7" ht="15" customHeight="1" x14ac:dyDescent="0.2">
      <c r="A144" s="161" t="s">
        <v>563</v>
      </c>
      <c r="B144" s="162" t="s">
        <v>33</v>
      </c>
      <c r="C144" s="161" t="str">
        <f t="shared" si="13"/>
        <v>09.01.00.00</v>
      </c>
      <c r="D144" s="161" t="str">
        <f t="shared" si="10"/>
        <v>09</v>
      </c>
      <c r="E144" s="161" t="str">
        <f t="shared" si="11"/>
        <v>01</v>
      </c>
      <c r="F144" s="161" t="str">
        <f t="shared" si="12"/>
        <v/>
      </c>
      <c r="G144" s="163" t="str">
        <f t="shared" si="14"/>
        <v/>
      </c>
    </row>
    <row r="145" spans="1:7" ht="15" customHeight="1" x14ac:dyDescent="0.2">
      <c r="A145" s="161" t="s">
        <v>564</v>
      </c>
      <c r="B145" s="162" t="s">
        <v>565</v>
      </c>
      <c r="C145" s="161" t="str">
        <f t="shared" si="13"/>
        <v>09.01.01.00</v>
      </c>
      <c r="D145" s="161" t="str">
        <f t="shared" si="10"/>
        <v>09</v>
      </c>
      <c r="E145" s="161" t="str">
        <f t="shared" si="11"/>
        <v>01</v>
      </c>
      <c r="F145" s="161" t="str">
        <f t="shared" si="12"/>
        <v>01</v>
      </c>
      <c r="G145" s="163" t="str">
        <f t="shared" si="14"/>
        <v>R.09.01.01.00.00</v>
      </c>
    </row>
    <row r="146" spans="1:7" ht="15" customHeight="1" x14ac:dyDescent="0.2">
      <c r="A146" s="161" t="s">
        <v>566</v>
      </c>
      <c r="B146" s="162" t="s">
        <v>567</v>
      </c>
      <c r="C146" s="161" t="str">
        <f t="shared" si="13"/>
        <v>09.01.02.00</v>
      </c>
      <c r="D146" s="161" t="str">
        <f t="shared" si="10"/>
        <v>09</v>
      </c>
      <c r="E146" s="161" t="str">
        <f t="shared" si="11"/>
        <v>01</v>
      </c>
      <c r="F146" s="161" t="str">
        <f t="shared" si="12"/>
        <v>02</v>
      </c>
      <c r="G146" s="163" t="str">
        <f t="shared" si="14"/>
        <v>R.09.01.02.00.00</v>
      </c>
    </row>
    <row r="147" spans="1:7" ht="15" customHeight="1" x14ac:dyDescent="0.2">
      <c r="A147" s="161" t="s">
        <v>568</v>
      </c>
      <c r="B147" s="162" t="s">
        <v>569</v>
      </c>
      <c r="C147" s="161" t="str">
        <f t="shared" si="13"/>
        <v>09.01.03.00</v>
      </c>
      <c r="D147" s="161" t="str">
        <f t="shared" si="10"/>
        <v>09</v>
      </c>
      <c r="E147" s="161" t="str">
        <f t="shared" si="11"/>
        <v>01</v>
      </c>
      <c r="F147" s="161" t="str">
        <f t="shared" si="12"/>
        <v>03</v>
      </c>
      <c r="G147" s="163" t="str">
        <f t="shared" si="14"/>
        <v>R.09.01.03.00.00</v>
      </c>
    </row>
    <row r="148" spans="1:7" ht="15" customHeight="1" x14ac:dyDescent="0.2">
      <c r="A148" s="161" t="s">
        <v>570</v>
      </c>
      <c r="B148" s="162" t="s">
        <v>571</v>
      </c>
      <c r="C148" s="161" t="str">
        <f t="shared" si="13"/>
        <v>09.01.04.00</v>
      </c>
      <c r="D148" s="161" t="str">
        <f t="shared" si="10"/>
        <v>09</v>
      </c>
      <c r="E148" s="161" t="str">
        <f t="shared" si="11"/>
        <v>01</v>
      </c>
      <c r="F148" s="161" t="str">
        <f t="shared" si="12"/>
        <v>04</v>
      </c>
      <c r="G148" s="163" t="str">
        <f t="shared" si="14"/>
        <v>R.09.01.04.00.00</v>
      </c>
    </row>
    <row r="149" spans="1:7" ht="15" customHeight="1" x14ac:dyDescent="0.2">
      <c r="A149" s="161" t="s">
        <v>572</v>
      </c>
      <c r="B149" s="162" t="s">
        <v>573</v>
      </c>
      <c r="C149" s="161" t="str">
        <f t="shared" si="13"/>
        <v>09.01.05.00</v>
      </c>
      <c r="D149" s="161" t="str">
        <f t="shared" si="10"/>
        <v>09</v>
      </c>
      <c r="E149" s="161" t="str">
        <f t="shared" si="11"/>
        <v>01</v>
      </c>
      <c r="F149" s="161" t="str">
        <f t="shared" si="12"/>
        <v>05</v>
      </c>
      <c r="G149" s="163" t="str">
        <f t="shared" si="14"/>
        <v>R.09.01.05.00.00</v>
      </c>
    </row>
    <row r="150" spans="1:7" ht="15" customHeight="1" x14ac:dyDescent="0.2">
      <c r="A150" s="161" t="s">
        <v>574</v>
      </c>
      <c r="B150" s="162" t="s">
        <v>575</v>
      </c>
      <c r="C150" s="161" t="str">
        <f t="shared" si="13"/>
        <v>09.01.06.00</v>
      </c>
      <c r="D150" s="161" t="str">
        <f t="shared" si="10"/>
        <v>09</v>
      </c>
      <c r="E150" s="161" t="str">
        <f t="shared" si="11"/>
        <v>01</v>
      </c>
      <c r="F150" s="161" t="str">
        <f t="shared" si="12"/>
        <v>06</v>
      </c>
      <c r="G150" s="163" t="str">
        <f t="shared" si="14"/>
        <v>R.09.01.06.00.00</v>
      </c>
    </row>
    <row r="151" spans="1:7" ht="15" customHeight="1" x14ac:dyDescent="0.2">
      <c r="A151" s="161" t="s">
        <v>576</v>
      </c>
      <c r="B151" s="162" t="s">
        <v>577</v>
      </c>
      <c r="C151" s="161" t="str">
        <f t="shared" si="13"/>
        <v>09.01.07.00</v>
      </c>
      <c r="D151" s="161" t="str">
        <f t="shared" si="10"/>
        <v>09</v>
      </c>
      <c r="E151" s="161" t="str">
        <f t="shared" si="11"/>
        <v>01</v>
      </c>
      <c r="F151" s="161" t="str">
        <f t="shared" si="12"/>
        <v>07</v>
      </c>
      <c r="G151" s="163" t="str">
        <f t="shared" si="14"/>
        <v>R.09.01.07.00.00</v>
      </c>
    </row>
    <row r="152" spans="1:7" ht="15" customHeight="1" x14ac:dyDescent="0.2">
      <c r="A152" s="161" t="s">
        <v>578</v>
      </c>
      <c r="B152" s="162" t="s">
        <v>579</v>
      </c>
      <c r="C152" s="161" t="str">
        <f t="shared" si="13"/>
        <v>09.01.08.00</v>
      </c>
      <c r="D152" s="161" t="str">
        <f t="shared" si="10"/>
        <v>09</v>
      </c>
      <c r="E152" s="161" t="str">
        <f t="shared" si="11"/>
        <v>01</v>
      </c>
      <c r="F152" s="161" t="str">
        <f t="shared" si="12"/>
        <v>08</v>
      </c>
      <c r="G152" s="163" t="str">
        <f t="shared" si="14"/>
        <v>R.09.01.08.00.00</v>
      </c>
    </row>
    <row r="153" spans="1:7" ht="15" customHeight="1" x14ac:dyDescent="0.2">
      <c r="A153" s="161" t="s">
        <v>580</v>
      </c>
      <c r="B153" s="162" t="s">
        <v>581</v>
      </c>
      <c r="C153" s="161" t="str">
        <f t="shared" si="13"/>
        <v>09.01.09.00</v>
      </c>
      <c r="D153" s="161" t="str">
        <f t="shared" si="10"/>
        <v>09</v>
      </c>
      <c r="E153" s="161" t="str">
        <f t="shared" si="11"/>
        <v>01</v>
      </c>
      <c r="F153" s="161" t="str">
        <f t="shared" si="12"/>
        <v>09</v>
      </c>
      <c r="G153" s="163" t="str">
        <f t="shared" si="14"/>
        <v>R.09.01.09.00.00</v>
      </c>
    </row>
    <row r="154" spans="1:7" ht="15" customHeight="1" x14ac:dyDescent="0.2">
      <c r="A154" s="161" t="s">
        <v>582</v>
      </c>
      <c r="B154" s="162" t="s">
        <v>583</v>
      </c>
      <c r="C154" s="161" t="str">
        <f t="shared" si="13"/>
        <v>09.01.10.00</v>
      </c>
      <c r="D154" s="161" t="str">
        <f t="shared" si="10"/>
        <v>09</v>
      </c>
      <c r="E154" s="161" t="str">
        <f t="shared" si="11"/>
        <v>01</v>
      </c>
      <c r="F154" s="161" t="str">
        <f t="shared" si="12"/>
        <v>10</v>
      </c>
      <c r="G154" s="163" t="str">
        <f t="shared" si="14"/>
        <v>R.09.01.10.00.00</v>
      </c>
    </row>
    <row r="155" spans="1:7" ht="15" customHeight="1" x14ac:dyDescent="0.2">
      <c r="A155" s="161" t="s">
        <v>584</v>
      </c>
      <c r="B155" s="162" t="s">
        <v>585</v>
      </c>
      <c r="C155" s="161" t="str">
        <f t="shared" si="13"/>
        <v>09.01.11.00</v>
      </c>
      <c r="D155" s="161" t="str">
        <f t="shared" si="10"/>
        <v>09</v>
      </c>
      <c r="E155" s="161" t="str">
        <f t="shared" si="11"/>
        <v>01</v>
      </c>
      <c r="F155" s="161" t="str">
        <f t="shared" si="12"/>
        <v>11</v>
      </c>
      <c r="G155" s="163" t="str">
        <f t="shared" si="14"/>
        <v>R.09.01.11.00.00</v>
      </c>
    </row>
    <row r="156" spans="1:7" ht="15" customHeight="1" x14ac:dyDescent="0.2">
      <c r="A156" s="161" t="s">
        <v>586</v>
      </c>
      <c r="B156" s="162" t="s">
        <v>587</v>
      </c>
      <c r="C156" s="161" t="str">
        <f t="shared" si="13"/>
        <v>09.01.12.00</v>
      </c>
      <c r="D156" s="161" t="str">
        <f t="shared" si="10"/>
        <v>09</v>
      </c>
      <c r="E156" s="161" t="str">
        <f t="shared" si="11"/>
        <v>01</v>
      </c>
      <c r="F156" s="161" t="str">
        <f t="shared" si="12"/>
        <v>12</v>
      </c>
      <c r="G156" s="163" t="str">
        <f t="shared" si="14"/>
        <v>R.09.01.12.00.00</v>
      </c>
    </row>
    <row r="157" spans="1:7" ht="15" customHeight="1" x14ac:dyDescent="0.2">
      <c r="A157" s="161" t="s">
        <v>588</v>
      </c>
      <c r="B157" s="162" t="s">
        <v>34</v>
      </c>
      <c r="C157" s="161" t="str">
        <f t="shared" si="13"/>
        <v>09.02.00.00</v>
      </c>
      <c r="D157" s="161" t="str">
        <f t="shared" si="10"/>
        <v>09</v>
      </c>
      <c r="E157" s="161" t="str">
        <f t="shared" si="11"/>
        <v>02</v>
      </c>
      <c r="F157" s="161" t="str">
        <f t="shared" si="12"/>
        <v/>
      </c>
      <c r="G157" s="163" t="str">
        <f t="shared" si="14"/>
        <v/>
      </c>
    </row>
    <row r="158" spans="1:7" ht="15" customHeight="1" x14ac:dyDescent="0.2">
      <c r="A158" s="161" t="s">
        <v>589</v>
      </c>
      <c r="B158" s="162" t="s">
        <v>565</v>
      </c>
      <c r="C158" s="161" t="str">
        <f t="shared" si="13"/>
        <v>09.02.01.00</v>
      </c>
      <c r="D158" s="161" t="str">
        <f t="shared" si="10"/>
        <v>09</v>
      </c>
      <c r="E158" s="161" t="str">
        <f t="shared" si="11"/>
        <v>02</v>
      </c>
      <c r="F158" s="161" t="str">
        <f t="shared" si="12"/>
        <v>01</v>
      </c>
      <c r="G158" s="163" t="str">
        <f t="shared" si="14"/>
        <v>R.09.02.01.00.00</v>
      </c>
    </row>
    <row r="159" spans="1:7" ht="15" customHeight="1" x14ac:dyDescent="0.2">
      <c r="A159" s="161" t="s">
        <v>590</v>
      </c>
      <c r="B159" s="162" t="s">
        <v>567</v>
      </c>
      <c r="C159" s="161" t="str">
        <f t="shared" si="13"/>
        <v>09.02.02.00</v>
      </c>
      <c r="D159" s="161" t="str">
        <f t="shared" si="10"/>
        <v>09</v>
      </c>
      <c r="E159" s="161" t="str">
        <f t="shared" si="11"/>
        <v>02</v>
      </c>
      <c r="F159" s="161" t="str">
        <f t="shared" si="12"/>
        <v>02</v>
      </c>
      <c r="G159" s="163" t="str">
        <f t="shared" si="14"/>
        <v>R.09.02.02.00.00</v>
      </c>
    </row>
    <row r="160" spans="1:7" ht="15" customHeight="1" x14ac:dyDescent="0.2">
      <c r="A160" s="161" t="s">
        <v>591</v>
      </c>
      <c r="B160" s="162" t="s">
        <v>569</v>
      </c>
      <c r="C160" s="161" t="str">
        <f t="shared" si="13"/>
        <v>09.02.03.00</v>
      </c>
      <c r="D160" s="161" t="str">
        <f t="shared" si="10"/>
        <v>09</v>
      </c>
      <c r="E160" s="161" t="str">
        <f t="shared" si="11"/>
        <v>02</v>
      </c>
      <c r="F160" s="161" t="str">
        <f t="shared" si="12"/>
        <v>03</v>
      </c>
      <c r="G160" s="163" t="str">
        <f t="shared" si="14"/>
        <v>R.09.02.03.00.00</v>
      </c>
    </row>
    <row r="161" spans="1:7" ht="15" customHeight="1" x14ac:dyDescent="0.2">
      <c r="A161" s="161" t="s">
        <v>592</v>
      </c>
      <c r="B161" s="162" t="s">
        <v>571</v>
      </c>
      <c r="C161" s="161" t="str">
        <f t="shared" si="13"/>
        <v>09.02.04.00</v>
      </c>
      <c r="D161" s="161" t="str">
        <f t="shared" ref="D161:D224" si="15">TEXT(LEFT(C161,2),"00")</f>
        <v>09</v>
      </c>
      <c r="E161" s="161" t="str">
        <f t="shared" ref="E161:E224" si="16">IF(TEXT(MID(C161,4,2),"00")="00","",TEXT(MID(C161,4,2),"00"))</f>
        <v>02</v>
      </c>
      <c r="F161" s="161" t="str">
        <f t="shared" ref="F161:F224" si="17">IF(TEXT(MID(C161,7,2),"00")="00","",TEXT(MID(C161,7,2),"00"))</f>
        <v>04</v>
      </c>
      <c r="G161" s="163" t="str">
        <f t="shared" si="14"/>
        <v>R.09.02.04.00.00</v>
      </c>
    </row>
    <row r="162" spans="1:7" ht="15" customHeight="1" x14ac:dyDescent="0.2">
      <c r="A162" s="161" t="s">
        <v>593</v>
      </c>
      <c r="B162" s="162" t="s">
        <v>573</v>
      </c>
      <c r="C162" s="161" t="str">
        <f t="shared" si="13"/>
        <v>09.02.05.00</v>
      </c>
      <c r="D162" s="161" t="str">
        <f t="shared" si="15"/>
        <v>09</v>
      </c>
      <c r="E162" s="161" t="str">
        <f t="shared" si="16"/>
        <v>02</v>
      </c>
      <c r="F162" s="161" t="str">
        <f t="shared" si="17"/>
        <v>05</v>
      </c>
      <c r="G162" s="163" t="str">
        <f t="shared" si="14"/>
        <v>R.09.02.05.00.00</v>
      </c>
    </row>
    <row r="163" spans="1:7" ht="15" customHeight="1" x14ac:dyDescent="0.2">
      <c r="A163" s="161" t="s">
        <v>594</v>
      </c>
      <c r="B163" s="162" t="s">
        <v>575</v>
      </c>
      <c r="C163" s="161" t="str">
        <f t="shared" si="13"/>
        <v>09.02.06.00</v>
      </c>
      <c r="D163" s="161" t="str">
        <f t="shared" si="15"/>
        <v>09</v>
      </c>
      <c r="E163" s="161" t="str">
        <f t="shared" si="16"/>
        <v>02</v>
      </c>
      <c r="F163" s="161" t="str">
        <f t="shared" si="17"/>
        <v>06</v>
      </c>
      <c r="G163" s="163" t="str">
        <f t="shared" si="14"/>
        <v>R.09.02.06.00.00</v>
      </c>
    </row>
    <row r="164" spans="1:7" ht="15" customHeight="1" x14ac:dyDescent="0.2">
      <c r="A164" s="161" t="s">
        <v>595</v>
      </c>
      <c r="B164" s="162" t="s">
        <v>577</v>
      </c>
      <c r="C164" s="161" t="str">
        <f t="shared" si="13"/>
        <v>09.02.07.00</v>
      </c>
      <c r="D164" s="161" t="str">
        <f t="shared" si="15"/>
        <v>09</v>
      </c>
      <c r="E164" s="161" t="str">
        <f t="shared" si="16"/>
        <v>02</v>
      </c>
      <c r="F164" s="161" t="str">
        <f t="shared" si="17"/>
        <v>07</v>
      </c>
      <c r="G164" s="163" t="str">
        <f t="shared" si="14"/>
        <v>R.09.02.07.00.00</v>
      </c>
    </row>
    <row r="165" spans="1:7" ht="15" customHeight="1" x14ac:dyDescent="0.2">
      <c r="A165" s="161" t="s">
        <v>596</v>
      </c>
      <c r="B165" s="162" t="s">
        <v>579</v>
      </c>
      <c r="C165" s="161" t="str">
        <f t="shared" si="13"/>
        <v>09.02.08.00</v>
      </c>
      <c r="D165" s="161" t="str">
        <f t="shared" si="15"/>
        <v>09</v>
      </c>
      <c r="E165" s="161" t="str">
        <f t="shared" si="16"/>
        <v>02</v>
      </c>
      <c r="F165" s="161" t="str">
        <f t="shared" si="17"/>
        <v>08</v>
      </c>
      <c r="G165" s="163" t="str">
        <f t="shared" si="14"/>
        <v>R.09.02.08.00.00</v>
      </c>
    </row>
    <row r="166" spans="1:7" ht="15" customHeight="1" x14ac:dyDescent="0.2">
      <c r="A166" s="161" t="s">
        <v>597</v>
      </c>
      <c r="B166" s="162" t="s">
        <v>581</v>
      </c>
      <c r="C166" s="161" t="str">
        <f t="shared" si="13"/>
        <v>09.02.09.00</v>
      </c>
      <c r="D166" s="161" t="str">
        <f t="shared" si="15"/>
        <v>09</v>
      </c>
      <c r="E166" s="161" t="str">
        <f t="shared" si="16"/>
        <v>02</v>
      </c>
      <c r="F166" s="161" t="str">
        <f t="shared" si="17"/>
        <v>09</v>
      </c>
      <c r="G166" s="163" t="str">
        <f t="shared" si="14"/>
        <v>R.09.02.09.00.00</v>
      </c>
    </row>
    <row r="167" spans="1:7" ht="15" customHeight="1" x14ac:dyDescent="0.2">
      <c r="A167" s="161" t="s">
        <v>598</v>
      </c>
      <c r="B167" s="162" t="s">
        <v>583</v>
      </c>
      <c r="C167" s="161" t="str">
        <f t="shared" si="13"/>
        <v>09.02.10.00</v>
      </c>
      <c r="D167" s="161" t="str">
        <f t="shared" si="15"/>
        <v>09</v>
      </c>
      <c r="E167" s="161" t="str">
        <f t="shared" si="16"/>
        <v>02</v>
      </c>
      <c r="F167" s="161" t="str">
        <f t="shared" si="17"/>
        <v>10</v>
      </c>
      <c r="G167" s="163" t="str">
        <f t="shared" si="14"/>
        <v>R.09.02.10.00.00</v>
      </c>
    </row>
    <row r="168" spans="1:7" ht="15" customHeight="1" x14ac:dyDescent="0.2">
      <c r="A168" s="161" t="s">
        <v>599</v>
      </c>
      <c r="B168" s="162" t="s">
        <v>585</v>
      </c>
      <c r="C168" s="161" t="str">
        <f t="shared" si="13"/>
        <v>09.02.11.00</v>
      </c>
      <c r="D168" s="161" t="str">
        <f t="shared" si="15"/>
        <v>09</v>
      </c>
      <c r="E168" s="161" t="str">
        <f t="shared" si="16"/>
        <v>02</v>
      </c>
      <c r="F168" s="161" t="str">
        <f t="shared" si="17"/>
        <v>11</v>
      </c>
      <c r="G168" s="163" t="str">
        <f t="shared" si="14"/>
        <v>R.09.02.11.00.00</v>
      </c>
    </row>
    <row r="169" spans="1:7" ht="15" customHeight="1" x14ac:dyDescent="0.2">
      <c r="A169" s="161" t="s">
        <v>600</v>
      </c>
      <c r="B169" s="162" t="s">
        <v>587</v>
      </c>
      <c r="C169" s="161" t="str">
        <f t="shared" si="13"/>
        <v>09.02.12.00</v>
      </c>
      <c r="D169" s="161" t="str">
        <f t="shared" si="15"/>
        <v>09</v>
      </c>
      <c r="E169" s="161" t="str">
        <f t="shared" si="16"/>
        <v>02</v>
      </c>
      <c r="F169" s="161" t="str">
        <f t="shared" si="17"/>
        <v>12</v>
      </c>
      <c r="G169" s="163" t="str">
        <f t="shared" si="14"/>
        <v>R.09.02.12.00.00</v>
      </c>
    </row>
    <row r="170" spans="1:7" ht="15" customHeight="1" x14ac:dyDescent="0.2">
      <c r="A170" s="161" t="s">
        <v>601</v>
      </c>
      <c r="B170" s="162" t="s">
        <v>35</v>
      </c>
      <c r="C170" s="161" t="str">
        <f t="shared" si="13"/>
        <v>09.03.00.00</v>
      </c>
      <c r="D170" s="161" t="str">
        <f t="shared" si="15"/>
        <v>09</v>
      </c>
      <c r="E170" s="161" t="str">
        <f t="shared" si="16"/>
        <v>03</v>
      </c>
      <c r="F170" s="161" t="str">
        <f t="shared" si="17"/>
        <v/>
      </c>
      <c r="G170" s="163" t="str">
        <f t="shared" si="14"/>
        <v/>
      </c>
    </row>
    <row r="171" spans="1:7" ht="15" customHeight="1" x14ac:dyDescent="0.2">
      <c r="A171" s="161" t="s">
        <v>602</v>
      </c>
      <c r="B171" s="162" t="s">
        <v>565</v>
      </c>
      <c r="C171" s="161" t="str">
        <f t="shared" si="13"/>
        <v>09.03.01.00</v>
      </c>
      <c r="D171" s="161" t="str">
        <f t="shared" si="15"/>
        <v>09</v>
      </c>
      <c r="E171" s="161" t="str">
        <f t="shared" si="16"/>
        <v>03</v>
      </c>
      <c r="F171" s="161" t="str">
        <f t="shared" si="17"/>
        <v>01</v>
      </c>
      <c r="G171" s="163" t="str">
        <f t="shared" si="14"/>
        <v>R.09.03.01.00.00</v>
      </c>
    </row>
    <row r="172" spans="1:7" ht="15" customHeight="1" x14ac:dyDescent="0.2">
      <c r="A172" s="161" t="s">
        <v>603</v>
      </c>
      <c r="B172" s="162" t="s">
        <v>567</v>
      </c>
      <c r="C172" s="161" t="str">
        <f t="shared" si="13"/>
        <v>09.03.02.00</v>
      </c>
      <c r="D172" s="161" t="str">
        <f t="shared" si="15"/>
        <v>09</v>
      </c>
      <c r="E172" s="161" t="str">
        <f t="shared" si="16"/>
        <v>03</v>
      </c>
      <c r="F172" s="161" t="str">
        <f t="shared" si="17"/>
        <v>02</v>
      </c>
      <c r="G172" s="163" t="str">
        <f t="shared" si="14"/>
        <v>R.09.03.02.00.00</v>
      </c>
    </row>
    <row r="173" spans="1:7" ht="15" customHeight="1" x14ac:dyDescent="0.2">
      <c r="A173" s="161" t="s">
        <v>604</v>
      </c>
      <c r="B173" s="162" t="s">
        <v>569</v>
      </c>
      <c r="C173" s="161" t="str">
        <f t="shared" si="13"/>
        <v>09.03.03.00</v>
      </c>
      <c r="D173" s="161" t="str">
        <f t="shared" si="15"/>
        <v>09</v>
      </c>
      <c r="E173" s="161" t="str">
        <f t="shared" si="16"/>
        <v>03</v>
      </c>
      <c r="F173" s="161" t="str">
        <f t="shared" si="17"/>
        <v>03</v>
      </c>
      <c r="G173" s="163" t="str">
        <f t="shared" si="14"/>
        <v>R.09.03.03.00.00</v>
      </c>
    </row>
    <row r="174" spans="1:7" ht="15" customHeight="1" x14ac:dyDescent="0.2">
      <c r="A174" s="161" t="s">
        <v>605</v>
      </c>
      <c r="B174" s="162" t="s">
        <v>571</v>
      </c>
      <c r="C174" s="161" t="str">
        <f t="shared" si="13"/>
        <v>09.03.04.00</v>
      </c>
      <c r="D174" s="161" t="str">
        <f t="shared" si="15"/>
        <v>09</v>
      </c>
      <c r="E174" s="161" t="str">
        <f t="shared" si="16"/>
        <v>03</v>
      </c>
      <c r="F174" s="161" t="str">
        <f t="shared" si="17"/>
        <v>04</v>
      </c>
      <c r="G174" s="163" t="str">
        <f t="shared" si="14"/>
        <v>R.09.03.04.00.00</v>
      </c>
    </row>
    <row r="175" spans="1:7" ht="15" customHeight="1" x14ac:dyDescent="0.2">
      <c r="A175" s="161" t="s">
        <v>606</v>
      </c>
      <c r="B175" s="162" t="s">
        <v>573</v>
      </c>
      <c r="C175" s="161" t="str">
        <f t="shared" si="13"/>
        <v>09.03.05.00</v>
      </c>
      <c r="D175" s="161" t="str">
        <f t="shared" si="15"/>
        <v>09</v>
      </c>
      <c r="E175" s="161" t="str">
        <f t="shared" si="16"/>
        <v>03</v>
      </c>
      <c r="F175" s="161" t="str">
        <f t="shared" si="17"/>
        <v>05</v>
      </c>
      <c r="G175" s="163" t="str">
        <f t="shared" si="14"/>
        <v>R.09.03.05.00.00</v>
      </c>
    </row>
    <row r="176" spans="1:7" ht="15" customHeight="1" x14ac:dyDescent="0.2">
      <c r="A176" s="161" t="s">
        <v>607</v>
      </c>
      <c r="B176" s="162" t="s">
        <v>575</v>
      </c>
      <c r="C176" s="161" t="str">
        <f t="shared" si="13"/>
        <v>09.03.06.00</v>
      </c>
      <c r="D176" s="161" t="str">
        <f t="shared" si="15"/>
        <v>09</v>
      </c>
      <c r="E176" s="161" t="str">
        <f t="shared" si="16"/>
        <v>03</v>
      </c>
      <c r="F176" s="161" t="str">
        <f t="shared" si="17"/>
        <v>06</v>
      </c>
      <c r="G176" s="163" t="str">
        <f t="shared" si="14"/>
        <v>R.09.03.06.00.00</v>
      </c>
    </row>
    <row r="177" spans="1:7" ht="15" customHeight="1" x14ac:dyDescent="0.2">
      <c r="A177" s="161" t="s">
        <v>608</v>
      </c>
      <c r="B177" s="162" t="s">
        <v>577</v>
      </c>
      <c r="C177" s="161" t="str">
        <f t="shared" si="13"/>
        <v>09.03.07.00</v>
      </c>
      <c r="D177" s="161" t="str">
        <f t="shared" si="15"/>
        <v>09</v>
      </c>
      <c r="E177" s="161" t="str">
        <f t="shared" si="16"/>
        <v>03</v>
      </c>
      <c r="F177" s="161" t="str">
        <f t="shared" si="17"/>
        <v>07</v>
      </c>
      <c r="G177" s="163" t="str">
        <f t="shared" si="14"/>
        <v>R.09.03.07.00.00</v>
      </c>
    </row>
    <row r="178" spans="1:7" ht="15" customHeight="1" x14ac:dyDescent="0.2">
      <c r="A178" s="161" t="s">
        <v>609</v>
      </c>
      <c r="B178" s="162" t="s">
        <v>579</v>
      </c>
      <c r="C178" s="161" t="str">
        <f t="shared" si="13"/>
        <v>09.03.08.00</v>
      </c>
      <c r="D178" s="161" t="str">
        <f t="shared" si="15"/>
        <v>09</v>
      </c>
      <c r="E178" s="161" t="str">
        <f t="shared" si="16"/>
        <v>03</v>
      </c>
      <c r="F178" s="161" t="str">
        <f t="shared" si="17"/>
        <v>08</v>
      </c>
      <c r="G178" s="163" t="str">
        <f t="shared" si="14"/>
        <v>R.09.03.08.00.00</v>
      </c>
    </row>
    <row r="179" spans="1:7" ht="15" customHeight="1" x14ac:dyDescent="0.2">
      <c r="A179" s="161" t="s">
        <v>610</v>
      </c>
      <c r="B179" s="162" t="s">
        <v>581</v>
      </c>
      <c r="C179" s="161" t="str">
        <f t="shared" si="13"/>
        <v>09.03.09.00</v>
      </c>
      <c r="D179" s="161" t="str">
        <f t="shared" si="15"/>
        <v>09</v>
      </c>
      <c r="E179" s="161" t="str">
        <f t="shared" si="16"/>
        <v>03</v>
      </c>
      <c r="F179" s="161" t="str">
        <f t="shared" si="17"/>
        <v>09</v>
      </c>
      <c r="G179" s="163" t="str">
        <f t="shared" si="14"/>
        <v>R.09.03.09.00.00</v>
      </c>
    </row>
    <row r="180" spans="1:7" ht="15" customHeight="1" x14ac:dyDescent="0.2">
      <c r="A180" s="161" t="s">
        <v>611</v>
      </c>
      <c r="B180" s="162" t="s">
        <v>583</v>
      </c>
      <c r="C180" s="161" t="str">
        <f t="shared" si="13"/>
        <v>09.03.10.00</v>
      </c>
      <c r="D180" s="161" t="str">
        <f t="shared" si="15"/>
        <v>09</v>
      </c>
      <c r="E180" s="161" t="str">
        <f t="shared" si="16"/>
        <v>03</v>
      </c>
      <c r="F180" s="161" t="str">
        <f t="shared" si="17"/>
        <v>10</v>
      </c>
      <c r="G180" s="163" t="str">
        <f t="shared" si="14"/>
        <v>R.09.03.10.00.00</v>
      </c>
    </row>
    <row r="181" spans="1:7" ht="15" customHeight="1" x14ac:dyDescent="0.2">
      <c r="A181" s="161" t="s">
        <v>612</v>
      </c>
      <c r="B181" s="162" t="s">
        <v>585</v>
      </c>
      <c r="C181" s="161" t="str">
        <f t="shared" si="13"/>
        <v>09.03.11.00</v>
      </c>
      <c r="D181" s="161" t="str">
        <f t="shared" si="15"/>
        <v>09</v>
      </c>
      <c r="E181" s="161" t="str">
        <f t="shared" si="16"/>
        <v>03</v>
      </c>
      <c r="F181" s="161" t="str">
        <f t="shared" si="17"/>
        <v>11</v>
      </c>
      <c r="G181" s="163" t="str">
        <f t="shared" si="14"/>
        <v>R.09.03.11.00.00</v>
      </c>
    </row>
    <row r="182" spans="1:7" ht="15" customHeight="1" x14ac:dyDescent="0.2">
      <c r="A182" s="161" t="s">
        <v>613</v>
      </c>
      <c r="B182" s="162" t="s">
        <v>587</v>
      </c>
      <c r="C182" s="161" t="str">
        <f t="shared" si="13"/>
        <v>09.03.12.00</v>
      </c>
      <c r="D182" s="161" t="str">
        <f t="shared" si="15"/>
        <v>09</v>
      </c>
      <c r="E182" s="161" t="str">
        <f t="shared" si="16"/>
        <v>03</v>
      </c>
      <c r="F182" s="161" t="str">
        <f t="shared" si="17"/>
        <v>12</v>
      </c>
      <c r="G182" s="163" t="str">
        <f t="shared" si="14"/>
        <v>R.09.03.12.00.00</v>
      </c>
    </row>
    <row r="183" spans="1:7" ht="15" customHeight="1" x14ac:dyDescent="0.2">
      <c r="A183" s="161" t="s">
        <v>614</v>
      </c>
      <c r="B183" s="162" t="s">
        <v>36</v>
      </c>
      <c r="C183" s="161" t="str">
        <f t="shared" si="13"/>
        <v>09.04.00.00</v>
      </c>
      <c r="D183" s="161" t="str">
        <f t="shared" si="15"/>
        <v>09</v>
      </c>
      <c r="E183" s="161" t="str">
        <f t="shared" si="16"/>
        <v>04</v>
      </c>
      <c r="F183" s="161" t="str">
        <f t="shared" si="17"/>
        <v/>
      </c>
      <c r="G183" s="163" t="str">
        <f t="shared" si="14"/>
        <v/>
      </c>
    </row>
    <row r="184" spans="1:7" ht="15" customHeight="1" x14ac:dyDescent="0.2">
      <c r="A184" s="161" t="s">
        <v>615</v>
      </c>
      <c r="B184" s="162" t="s">
        <v>565</v>
      </c>
      <c r="C184" s="161" t="str">
        <f t="shared" si="13"/>
        <v>09.04.01.00</v>
      </c>
      <c r="D184" s="161" t="str">
        <f t="shared" si="15"/>
        <v>09</v>
      </c>
      <c r="E184" s="161" t="str">
        <f t="shared" si="16"/>
        <v>04</v>
      </c>
      <c r="F184" s="161" t="str">
        <f t="shared" si="17"/>
        <v>01</v>
      </c>
      <c r="G184" s="163" t="str">
        <f t="shared" si="14"/>
        <v>R.09.04.01.00.00</v>
      </c>
    </row>
    <row r="185" spans="1:7" ht="15" customHeight="1" x14ac:dyDescent="0.2">
      <c r="A185" s="161" t="s">
        <v>616</v>
      </c>
      <c r="B185" s="162" t="s">
        <v>567</v>
      </c>
      <c r="C185" s="161" t="str">
        <f t="shared" si="13"/>
        <v>09.04.02.00</v>
      </c>
      <c r="D185" s="161" t="str">
        <f t="shared" si="15"/>
        <v>09</v>
      </c>
      <c r="E185" s="161" t="str">
        <f t="shared" si="16"/>
        <v>04</v>
      </c>
      <c r="F185" s="161" t="str">
        <f t="shared" si="17"/>
        <v>02</v>
      </c>
      <c r="G185" s="163" t="str">
        <f t="shared" si="14"/>
        <v>R.09.04.02.00.00</v>
      </c>
    </row>
    <row r="186" spans="1:7" ht="15" customHeight="1" x14ac:dyDescent="0.2">
      <c r="A186" s="161" t="s">
        <v>617</v>
      </c>
      <c r="B186" s="162" t="s">
        <v>569</v>
      </c>
      <c r="C186" s="161" t="str">
        <f t="shared" si="13"/>
        <v>09.04.03.00</v>
      </c>
      <c r="D186" s="161" t="str">
        <f t="shared" si="15"/>
        <v>09</v>
      </c>
      <c r="E186" s="161" t="str">
        <f t="shared" si="16"/>
        <v>04</v>
      </c>
      <c r="F186" s="161" t="str">
        <f t="shared" si="17"/>
        <v>03</v>
      </c>
      <c r="G186" s="163" t="str">
        <f t="shared" si="14"/>
        <v>R.09.04.03.00.00</v>
      </c>
    </row>
    <row r="187" spans="1:7" ht="15" customHeight="1" x14ac:dyDescent="0.2">
      <c r="A187" s="161" t="s">
        <v>618</v>
      </c>
      <c r="B187" s="162" t="s">
        <v>571</v>
      </c>
      <c r="C187" s="161" t="str">
        <f t="shared" si="13"/>
        <v>09.04.04.00</v>
      </c>
      <c r="D187" s="161" t="str">
        <f t="shared" si="15"/>
        <v>09</v>
      </c>
      <c r="E187" s="161" t="str">
        <f t="shared" si="16"/>
        <v>04</v>
      </c>
      <c r="F187" s="161" t="str">
        <f t="shared" si="17"/>
        <v>04</v>
      </c>
      <c r="G187" s="163" t="str">
        <f t="shared" si="14"/>
        <v>R.09.04.04.00.00</v>
      </c>
    </row>
    <row r="188" spans="1:7" ht="15" customHeight="1" x14ac:dyDescent="0.2">
      <c r="A188" s="161" t="s">
        <v>619</v>
      </c>
      <c r="B188" s="162" t="s">
        <v>573</v>
      </c>
      <c r="C188" s="161" t="str">
        <f t="shared" si="13"/>
        <v>09.04.05.00</v>
      </c>
      <c r="D188" s="161" t="str">
        <f t="shared" si="15"/>
        <v>09</v>
      </c>
      <c r="E188" s="161" t="str">
        <f t="shared" si="16"/>
        <v>04</v>
      </c>
      <c r="F188" s="161" t="str">
        <f t="shared" si="17"/>
        <v>05</v>
      </c>
      <c r="G188" s="163" t="str">
        <f t="shared" si="14"/>
        <v>R.09.04.05.00.00</v>
      </c>
    </row>
    <row r="189" spans="1:7" ht="15" customHeight="1" x14ac:dyDescent="0.2">
      <c r="A189" s="161" t="s">
        <v>620</v>
      </c>
      <c r="B189" s="162" t="s">
        <v>575</v>
      </c>
      <c r="C189" s="161" t="str">
        <f t="shared" si="13"/>
        <v>09.04.06.00</v>
      </c>
      <c r="D189" s="161" t="str">
        <f t="shared" si="15"/>
        <v>09</v>
      </c>
      <c r="E189" s="161" t="str">
        <f t="shared" si="16"/>
        <v>04</v>
      </c>
      <c r="F189" s="161" t="str">
        <f t="shared" si="17"/>
        <v>06</v>
      </c>
      <c r="G189" s="163" t="str">
        <f t="shared" si="14"/>
        <v>R.09.04.06.00.00</v>
      </c>
    </row>
    <row r="190" spans="1:7" ht="15" customHeight="1" x14ac:dyDescent="0.2">
      <c r="A190" s="161" t="s">
        <v>808</v>
      </c>
      <c r="B190" s="162" t="s">
        <v>577</v>
      </c>
      <c r="C190" s="161" t="str">
        <f t="shared" si="13"/>
        <v>09.04.07.00</v>
      </c>
      <c r="D190" s="161" t="str">
        <f t="shared" si="15"/>
        <v>09</v>
      </c>
      <c r="E190" s="161" t="str">
        <f t="shared" si="16"/>
        <v>04</v>
      </c>
      <c r="F190" s="161" t="str">
        <f t="shared" si="17"/>
        <v>07</v>
      </c>
      <c r="G190" s="163" t="str">
        <f t="shared" si="14"/>
        <v>R.09.04.07.00.00</v>
      </c>
    </row>
    <row r="191" spans="1:7" ht="15" customHeight="1" x14ac:dyDescent="0.2">
      <c r="A191" s="161" t="s">
        <v>621</v>
      </c>
      <c r="B191" s="162" t="s">
        <v>579</v>
      </c>
      <c r="C191" s="161" t="str">
        <f t="shared" si="13"/>
        <v>09.04.08.00</v>
      </c>
      <c r="D191" s="161" t="str">
        <f t="shared" si="15"/>
        <v>09</v>
      </c>
      <c r="E191" s="161" t="str">
        <f t="shared" si="16"/>
        <v>04</v>
      </c>
      <c r="F191" s="161" t="str">
        <f t="shared" si="17"/>
        <v>08</v>
      </c>
      <c r="G191" s="163" t="str">
        <f t="shared" si="14"/>
        <v>R.09.04.08.00.00</v>
      </c>
    </row>
    <row r="192" spans="1:7" ht="15" customHeight="1" x14ac:dyDescent="0.2">
      <c r="A192" s="161" t="s">
        <v>622</v>
      </c>
      <c r="B192" s="162" t="s">
        <v>581</v>
      </c>
      <c r="C192" s="161" t="str">
        <f t="shared" si="13"/>
        <v>09.04.09.00</v>
      </c>
      <c r="D192" s="161" t="str">
        <f t="shared" si="15"/>
        <v>09</v>
      </c>
      <c r="E192" s="161" t="str">
        <f t="shared" si="16"/>
        <v>04</v>
      </c>
      <c r="F192" s="161" t="str">
        <f t="shared" si="17"/>
        <v>09</v>
      </c>
      <c r="G192" s="163" t="str">
        <f t="shared" si="14"/>
        <v>R.09.04.09.00.00</v>
      </c>
    </row>
    <row r="193" spans="1:7" ht="15" customHeight="1" x14ac:dyDescent="0.2">
      <c r="A193" s="161" t="s">
        <v>623</v>
      </c>
      <c r="B193" s="162" t="s">
        <v>583</v>
      </c>
      <c r="C193" s="161" t="str">
        <f t="shared" si="13"/>
        <v>09.04.10.00</v>
      </c>
      <c r="D193" s="161" t="str">
        <f t="shared" si="15"/>
        <v>09</v>
      </c>
      <c r="E193" s="161" t="str">
        <f t="shared" si="16"/>
        <v>04</v>
      </c>
      <c r="F193" s="161" t="str">
        <f t="shared" si="17"/>
        <v>10</v>
      </c>
      <c r="G193" s="163" t="str">
        <f t="shared" si="14"/>
        <v>R.09.04.10.00.00</v>
      </c>
    </row>
    <row r="194" spans="1:7" ht="15" customHeight="1" x14ac:dyDescent="0.2">
      <c r="A194" s="161" t="s">
        <v>624</v>
      </c>
      <c r="B194" s="162" t="s">
        <v>585</v>
      </c>
      <c r="C194" s="161" t="str">
        <f t="shared" ref="C194:C257" si="18">TEXT(A194,"00.00.00.00")</f>
        <v>09.04.11.00</v>
      </c>
      <c r="D194" s="161" t="str">
        <f t="shared" si="15"/>
        <v>09</v>
      </c>
      <c r="E194" s="161" t="str">
        <f t="shared" si="16"/>
        <v>04</v>
      </c>
      <c r="F194" s="161" t="str">
        <f t="shared" si="17"/>
        <v>11</v>
      </c>
      <c r="G194" s="163" t="str">
        <f t="shared" si="14"/>
        <v>R.09.04.11.00.00</v>
      </c>
    </row>
    <row r="195" spans="1:7" ht="15" customHeight="1" x14ac:dyDescent="0.2">
      <c r="A195" s="161" t="s">
        <v>625</v>
      </c>
      <c r="B195" s="162" t="s">
        <v>587</v>
      </c>
      <c r="C195" s="161" t="str">
        <f t="shared" si="18"/>
        <v>09.04.12.00</v>
      </c>
      <c r="D195" s="161" t="str">
        <f t="shared" si="15"/>
        <v>09</v>
      </c>
      <c r="E195" s="161" t="str">
        <f t="shared" si="16"/>
        <v>04</v>
      </c>
      <c r="F195" s="161" t="str">
        <f t="shared" si="17"/>
        <v>12</v>
      </c>
      <c r="G195" s="163" t="str">
        <f t="shared" ref="G195:G258" si="19">IF(F195&lt;&gt;"","R."&amp;C195&amp;".00","")</f>
        <v>R.09.04.12.00.00</v>
      </c>
    </row>
    <row r="196" spans="1:7" ht="15" customHeight="1" x14ac:dyDescent="0.2">
      <c r="A196" s="161" t="s">
        <v>626</v>
      </c>
      <c r="B196" s="162" t="s">
        <v>37</v>
      </c>
      <c r="C196" s="161" t="str">
        <f t="shared" si="18"/>
        <v>10.00.00.00</v>
      </c>
      <c r="D196" s="161" t="str">
        <f t="shared" si="15"/>
        <v>10</v>
      </c>
      <c r="E196" s="161" t="str">
        <f t="shared" si="16"/>
        <v/>
      </c>
      <c r="F196" s="161" t="str">
        <f t="shared" si="17"/>
        <v/>
      </c>
      <c r="G196" s="163" t="str">
        <f t="shared" si="19"/>
        <v/>
      </c>
    </row>
    <row r="197" spans="1:7" ht="15" customHeight="1" x14ac:dyDescent="0.2">
      <c r="A197" s="161" t="s">
        <v>627</v>
      </c>
      <c r="B197" s="162" t="s">
        <v>474</v>
      </c>
      <c r="C197" s="161" t="str">
        <f t="shared" si="18"/>
        <v>10.01.00.00</v>
      </c>
      <c r="D197" s="161" t="str">
        <f t="shared" si="15"/>
        <v>10</v>
      </c>
      <c r="E197" s="161" t="str">
        <f t="shared" si="16"/>
        <v>01</v>
      </c>
      <c r="F197" s="161" t="str">
        <f t="shared" si="17"/>
        <v/>
      </c>
      <c r="G197" s="163" t="str">
        <f t="shared" si="19"/>
        <v/>
      </c>
    </row>
    <row r="198" spans="1:7" ht="15" customHeight="1" x14ac:dyDescent="0.2">
      <c r="A198" s="161" t="s">
        <v>628</v>
      </c>
      <c r="B198" s="162" t="s">
        <v>476</v>
      </c>
      <c r="C198" s="161" t="str">
        <f t="shared" si="18"/>
        <v>10.01.01.00</v>
      </c>
      <c r="D198" s="161" t="str">
        <f t="shared" si="15"/>
        <v>10</v>
      </c>
      <c r="E198" s="161" t="str">
        <f t="shared" si="16"/>
        <v>01</v>
      </c>
      <c r="F198" s="161" t="str">
        <f t="shared" si="17"/>
        <v>01</v>
      </c>
      <c r="G198" s="163" t="str">
        <f t="shared" si="19"/>
        <v>R.10.01.01.00.00</v>
      </c>
    </row>
    <row r="199" spans="1:7" ht="15" customHeight="1" x14ac:dyDescent="0.2">
      <c r="A199" s="161" t="s">
        <v>629</v>
      </c>
      <c r="B199" s="162" t="s">
        <v>630</v>
      </c>
      <c r="C199" s="161" t="str">
        <f t="shared" si="18"/>
        <v>10.01.02.00</v>
      </c>
      <c r="D199" s="161" t="str">
        <f t="shared" si="15"/>
        <v>10</v>
      </c>
      <c r="E199" s="161" t="str">
        <f t="shared" si="16"/>
        <v>01</v>
      </c>
      <c r="F199" s="161" t="str">
        <f t="shared" si="17"/>
        <v>02</v>
      </c>
      <c r="G199" s="163" t="str">
        <f t="shared" si="19"/>
        <v>R.10.01.02.00.00</v>
      </c>
    </row>
    <row r="200" spans="1:7" ht="15" customHeight="1" x14ac:dyDescent="0.2">
      <c r="A200" s="161" t="s">
        <v>631</v>
      </c>
      <c r="B200" s="162" t="s">
        <v>26</v>
      </c>
      <c r="C200" s="161" t="str">
        <f t="shared" si="18"/>
        <v>10.03.00.00</v>
      </c>
      <c r="D200" s="161" t="str">
        <f t="shared" si="15"/>
        <v>10</v>
      </c>
      <c r="E200" s="161" t="str">
        <f t="shared" si="16"/>
        <v>03</v>
      </c>
      <c r="F200" s="161" t="str">
        <f t="shared" si="17"/>
        <v/>
      </c>
      <c r="G200" s="163" t="str">
        <f t="shared" si="19"/>
        <v/>
      </c>
    </row>
    <row r="201" spans="1:7" ht="15" customHeight="1" x14ac:dyDescent="0.2">
      <c r="A201" s="161" t="s">
        <v>632</v>
      </c>
      <c r="B201" s="162" t="s">
        <v>480</v>
      </c>
      <c r="C201" s="161" t="str">
        <f t="shared" si="18"/>
        <v>10.03.01.00</v>
      </c>
      <c r="D201" s="161" t="str">
        <f t="shared" si="15"/>
        <v>10</v>
      </c>
      <c r="E201" s="161" t="str">
        <f t="shared" si="16"/>
        <v>03</v>
      </c>
      <c r="F201" s="161" t="str">
        <f t="shared" si="17"/>
        <v>01</v>
      </c>
      <c r="G201" s="163" t="str">
        <f t="shared" si="19"/>
        <v>R.10.03.01.00.00</v>
      </c>
    </row>
    <row r="202" spans="1:7" ht="15" customHeight="1" x14ac:dyDescent="0.2">
      <c r="A202" s="161" t="s">
        <v>633</v>
      </c>
      <c r="B202" s="162" t="s">
        <v>482</v>
      </c>
      <c r="C202" s="161" t="str">
        <f t="shared" si="18"/>
        <v>10.03.08.00</v>
      </c>
      <c r="D202" s="161" t="str">
        <f t="shared" si="15"/>
        <v>10</v>
      </c>
      <c r="E202" s="161" t="str">
        <f t="shared" si="16"/>
        <v>03</v>
      </c>
      <c r="F202" s="161" t="str">
        <f t="shared" si="17"/>
        <v>08</v>
      </c>
      <c r="G202" s="163" t="str">
        <f t="shared" si="19"/>
        <v>R.10.03.08.00.00</v>
      </c>
    </row>
    <row r="203" spans="1:7" ht="15" customHeight="1" x14ac:dyDescent="0.2">
      <c r="A203" s="161" t="s">
        <v>634</v>
      </c>
      <c r="B203" s="162" t="s">
        <v>27</v>
      </c>
      <c r="C203" s="161" t="str">
        <f t="shared" si="18"/>
        <v>10.04.00.00</v>
      </c>
      <c r="D203" s="161" t="str">
        <f t="shared" si="15"/>
        <v>10</v>
      </c>
      <c r="E203" s="161" t="str">
        <f t="shared" si="16"/>
        <v>04</v>
      </c>
      <c r="F203" s="161" t="str">
        <f t="shared" si="17"/>
        <v/>
      </c>
      <c r="G203" s="163" t="str">
        <f t="shared" si="19"/>
        <v/>
      </c>
    </row>
    <row r="204" spans="1:7" ht="15" customHeight="1" x14ac:dyDescent="0.2">
      <c r="A204" s="161" t="s">
        <v>635</v>
      </c>
      <c r="B204" s="162" t="s">
        <v>486</v>
      </c>
      <c r="C204" s="161" t="str">
        <f t="shared" si="18"/>
        <v>10.04.01.00</v>
      </c>
      <c r="D204" s="161" t="str">
        <f t="shared" si="15"/>
        <v>10</v>
      </c>
      <c r="E204" s="161" t="str">
        <f t="shared" si="16"/>
        <v>04</v>
      </c>
      <c r="F204" s="161" t="str">
        <f t="shared" si="17"/>
        <v>01</v>
      </c>
      <c r="G204" s="163" t="str">
        <f t="shared" si="19"/>
        <v>R.10.04.01.00.00</v>
      </c>
    </row>
    <row r="205" spans="1:7" ht="15" customHeight="1" x14ac:dyDescent="0.2">
      <c r="A205" s="161" t="s">
        <v>636</v>
      </c>
      <c r="B205" s="162" t="s">
        <v>497</v>
      </c>
      <c r="C205" s="161" t="str">
        <f t="shared" si="18"/>
        <v>10.09.00.00</v>
      </c>
      <c r="D205" s="161" t="str">
        <f t="shared" si="15"/>
        <v>10</v>
      </c>
      <c r="E205" s="161" t="str">
        <f t="shared" si="16"/>
        <v>09</v>
      </c>
      <c r="F205" s="161" t="str">
        <f t="shared" si="17"/>
        <v/>
      </c>
      <c r="G205" s="163" t="str">
        <f t="shared" si="19"/>
        <v/>
      </c>
    </row>
    <row r="206" spans="1:7" ht="15" customHeight="1" x14ac:dyDescent="0.2">
      <c r="A206" s="161" t="s">
        <v>637</v>
      </c>
      <c r="B206" s="162" t="s">
        <v>638</v>
      </c>
      <c r="C206" s="161" t="str">
        <f t="shared" si="18"/>
        <v>10.09.01.00</v>
      </c>
      <c r="D206" s="161" t="str">
        <f t="shared" si="15"/>
        <v>10</v>
      </c>
      <c r="E206" s="161" t="str">
        <f t="shared" si="16"/>
        <v>09</v>
      </c>
      <c r="F206" s="161" t="str">
        <f t="shared" si="17"/>
        <v>01</v>
      </c>
      <c r="G206" s="163" t="str">
        <f t="shared" si="19"/>
        <v>R.10.09.01.00.00</v>
      </c>
    </row>
    <row r="207" spans="1:7" ht="15" customHeight="1" x14ac:dyDescent="0.2">
      <c r="A207" s="161" t="s">
        <v>639</v>
      </c>
      <c r="B207" s="162" t="s">
        <v>640</v>
      </c>
      <c r="C207" s="161" t="str">
        <f t="shared" si="18"/>
        <v>10.09.03.00</v>
      </c>
      <c r="D207" s="161" t="str">
        <f t="shared" si="15"/>
        <v>10</v>
      </c>
      <c r="E207" s="161" t="str">
        <f t="shared" si="16"/>
        <v>09</v>
      </c>
      <c r="F207" s="161" t="str">
        <f t="shared" si="17"/>
        <v>03</v>
      </c>
      <c r="G207" s="163" t="str">
        <f t="shared" si="19"/>
        <v>R.10.09.03.00.00</v>
      </c>
    </row>
    <row r="208" spans="1:7" ht="15" customHeight="1" x14ac:dyDescent="0.2">
      <c r="A208" s="161" t="s">
        <v>641</v>
      </c>
      <c r="B208" s="162" t="s">
        <v>501</v>
      </c>
      <c r="C208" s="161" t="str">
        <f t="shared" si="18"/>
        <v>10.09.04.00</v>
      </c>
      <c r="D208" s="161" t="str">
        <f t="shared" si="15"/>
        <v>10</v>
      </c>
      <c r="E208" s="161" t="str">
        <f t="shared" si="16"/>
        <v>09</v>
      </c>
      <c r="F208" s="161" t="str">
        <f t="shared" si="17"/>
        <v>04</v>
      </c>
      <c r="G208" s="163" t="str">
        <f t="shared" si="19"/>
        <v>R.10.09.04.00.00</v>
      </c>
    </row>
    <row r="209" spans="1:7" ht="15" customHeight="1" x14ac:dyDescent="0.2">
      <c r="A209" s="161" t="s">
        <v>642</v>
      </c>
      <c r="B209" s="162" t="s">
        <v>38</v>
      </c>
      <c r="C209" s="161" t="str">
        <f t="shared" si="18"/>
        <v>11.00.00.00</v>
      </c>
      <c r="D209" s="161" t="str">
        <f t="shared" si="15"/>
        <v>11</v>
      </c>
      <c r="E209" s="161" t="str">
        <f t="shared" si="16"/>
        <v/>
      </c>
      <c r="F209" s="161" t="str">
        <f t="shared" si="17"/>
        <v/>
      </c>
      <c r="G209" s="163" t="str">
        <f t="shared" si="19"/>
        <v/>
      </c>
    </row>
    <row r="210" spans="1:7" ht="15" customHeight="1" x14ac:dyDescent="0.2">
      <c r="A210" s="161" t="s">
        <v>643</v>
      </c>
      <c r="B210" s="162" t="s">
        <v>39</v>
      </c>
      <c r="C210" s="161" t="str">
        <f t="shared" si="18"/>
        <v>11.05.00.00</v>
      </c>
      <c r="D210" s="161" t="str">
        <f t="shared" si="15"/>
        <v>11</v>
      </c>
      <c r="E210" s="161" t="str">
        <f t="shared" si="16"/>
        <v>05</v>
      </c>
      <c r="F210" s="161" t="str">
        <f t="shared" si="17"/>
        <v/>
      </c>
      <c r="G210" s="163" t="str">
        <f t="shared" si="19"/>
        <v/>
      </c>
    </row>
    <row r="211" spans="1:7" ht="15" customHeight="1" x14ac:dyDescent="0.2">
      <c r="A211" s="161" t="s">
        <v>644</v>
      </c>
      <c r="B211" s="162" t="s">
        <v>565</v>
      </c>
      <c r="C211" s="161" t="str">
        <f t="shared" si="18"/>
        <v>11.05.01.00</v>
      </c>
      <c r="D211" s="161" t="str">
        <f t="shared" si="15"/>
        <v>11</v>
      </c>
      <c r="E211" s="161" t="str">
        <f t="shared" si="16"/>
        <v>05</v>
      </c>
      <c r="F211" s="161" t="str">
        <f t="shared" si="17"/>
        <v>01</v>
      </c>
      <c r="G211" s="163" t="str">
        <f t="shared" si="19"/>
        <v>R.11.05.01.00.00</v>
      </c>
    </row>
    <row r="212" spans="1:7" ht="15" customHeight="1" x14ac:dyDescent="0.2">
      <c r="A212" s="161" t="s">
        <v>645</v>
      </c>
      <c r="B212" s="162" t="s">
        <v>581</v>
      </c>
      <c r="C212" s="161" t="str">
        <f t="shared" si="18"/>
        <v>11.05.09.00</v>
      </c>
      <c r="D212" s="161" t="str">
        <f t="shared" si="15"/>
        <v>11</v>
      </c>
      <c r="E212" s="161" t="str">
        <f t="shared" si="16"/>
        <v>05</v>
      </c>
      <c r="F212" s="161" t="str">
        <f t="shared" si="17"/>
        <v>09</v>
      </c>
      <c r="G212" s="163" t="str">
        <f t="shared" si="19"/>
        <v>R.11.05.09.00.00</v>
      </c>
    </row>
    <row r="213" spans="1:7" ht="15" customHeight="1" x14ac:dyDescent="0.2">
      <c r="A213" s="161" t="s">
        <v>646</v>
      </c>
      <c r="B213" s="162" t="s">
        <v>583</v>
      </c>
      <c r="C213" s="161" t="str">
        <f t="shared" si="18"/>
        <v>11.05.10.00</v>
      </c>
      <c r="D213" s="161" t="str">
        <f t="shared" si="15"/>
        <v>11</v>
      </c>
      <c r="E213" s="161" t="str">
        <f t="shared" si="16"/>
        <v>05</v>
      </c>
      <c r="F213" s="161" t="str">
        <f t="shared" si="17"/>
        <v>10</v>
      </c>
      <c r="G213" s="163" t="str">
        <f t="shared" si="19"/>
        <v>R.11.05.10.00.00</v>
      </c>
    </row>
    <row r="214" spans="1:7" ht="15" customHeight="1" x14ac:dyDescent="0.2">
      <c r="A214" s="161" t="s">
        <v>647</v>
      </c>
      <c r="B214" s="162" t="s">
        <v>648</v>
      </c>
      <c r="C214" s="161" t="str">
        <f t="shared" si="18"/>
        <v>11.06.00.00</v>
      </c>
      <c r="D214" s="161" t="str">
        <f t="shared" si="15"/>
        <v>11</v>
      </c>
      <c r="E214" s="161" t="str">
        <f t="shared" si="16"/>
        <v>06</v>
      </c>
      <c r="F214" s="161" t="str">
        <f t="shared" si="17"/>
        <v/>
      </c>
      <c r="G214" s="163" t="str">
        <f t="shared" si="19"/>
        <v/>
      </c>
    </row>
    <row r="215" spans="1:7" ht="15" customHeight="1" x14ac:dyDescent="0.2">
      <c r="A215" s="161" t="s">
        <v>649</v>
      </c>
      <c r="B215" s="162" t="s">
        <v>565</v>
      </c>
      <c r="C215" s="161" t="str">
        <f t="shared" si="18"/>
        <v>11.06.01.00</v>
      </c>
      <c r="D215" s="161" t="str">
        <f t="shared" si="15"/>
        <v>11</v>
      </c>
      <c r="E215" s="161" t="str">
        <f t="shared" si="16"/>
        <v>06</v>
      </c>
      <c r="F215" s="161" t="str">
        <f t="shared" si="17"/>
        <v>01</v>
      </c>
      <c r="G215" s="163" t="str">
        <f t="shared" si="19"/>
        <v>R.11.06.01.00.00</v>
      </c>
    </row>
    <row r="216" spans="1:7" ht="15" customHeight="1" x14ac:dyDescent="0.2">
      <c r="A216" s="161" t="s">
        <v>650</v>
      </c>
      <c r="B216" s="162" t="s">
        <v>581</v>
      </c>
      <c r="C216" s="161" t="str">
        <f t="shared" si="18"/>
        <v>11.06.09.00</v>
      </c>
      <c r="D216" s="161" t="str">
        <f t="shared" si="15"/>
        <v>11</v>
      </c>
      <c r="E216" s="161" t="str">
        <f t="shared" si="16"/>
        <v>06</v>
      </c>
      <c r="F216" s="161" t="str">
        <f t="shared" si="17"/>
        <v>09</v>
      </c>
      <c r="G216" s="163" t="str">
        <f t="shared" si="19"/>
        <v>R.11.06.09.00.00</v>
      </c>
    </row>
    <row r="217" spans="1:7" ht="15" customHeight="1" x14ac:dyDescent="0.2">
      <c r="A217" s="161" t="s">
        <v>651</v>
      </c>
      <c r="B217" s="162" t="s">
        <v>583</v>
      </c>
      <c r="C217" s="161" t="str">
        <f t="shared" si="18"/>
        <v>11.06.10.00</v>
      </c>
      <c r="D217" s="161" t="str">
        <f t="shared" si="15"/>
        <v>11</v>
      </c>
      <c r="E217" s="161" t="str">
        <f t="shared" si="16"/>
        <v>06</v>
      </c>
      <c r="F217" s="161" t="str">
        <f t="shared" si="17"/>
        <v>10</v>
      </c>
      <c r="G217" s="163" t="str">
        <f t="shared" si="19"/>
        <v>R.11.06.10.00.00</v>
      </c>
    </row>
    <row r="218" spans="1:7" ht="15" customHeight="1" x14ac:dyDescent="0.2">
      <c r="A218" s="161" t="s">
        <v>652</v>
      </c>
      <c r="B218" s="162" t="s">
        <v>40</v>
      </c>
      <c r="C218" s="161" t="str">
        <f t="shared" si="18"/>
        <v>11.07.00.00</v>
      </c>
      <c r="D218" s="161" t="str">
        <f t="shared" si="15"/>
        <v>11</v>
      </c>
      <c r="E218" s="161" t="str">
        <f t="shared" si="16"/>
        <v>07</v>
      </c>
      <c r="F218" s="161" t="str">
        <f t="shared" si="17"/>
        <v/>
      </c>
      <c r="G218" s="163" t="str">
        <f t="shared" si="19"/>
        <v/>
      </c>
    </row>
    <row r="219" spans="1:7" ht="15" customHeight="1" x14ac:dyDescent="0.2">
      <c r="A219" s="161" t="s">
        <v>653</v>
      </c>
      <c r="B219" s="162" t="s">
        <v>654</v>
      </c>
      <c r="C219" s="161" t="str">
        <f t="shared" si="18"/>
        <v>11.07.01.00</v>
      </c>
      <c r="D219" s="161" t="str">
        <f t="shared" si="15"/>
        <v>11</v>
      </c>
      <c r="E219" s="161" t="str">
        <f t="shared" si="16"/>
        <v>07</v>
      </c>
      <c r="F219" s="161" t="str">
        <f t="shared" si="17"/>
        <v>01</v>
      </c>
      <c r="G219" s="163" t="str">
        <f t="shared" si="19"/>
        <v>R.11.07.01.00.00</v>
      </c>
    </row>
    <row r="220" spans="1:7" ht="15" customHeight="1" x14ac:dyDescent="0.2">
      <c r="A220" s="161" t="s">
        <v>655</v>
      </c>
      <c r="B220" s="162" t="s">
        <v>41</v>
      </c>
      <c r="C220" s="161" t="str">
        <f t="shared" si="18"/>
        <v>11.10.00.00</v>
      </c>
      <c r="D220" s="161" t="str">
        <f t="shared" si="15"/>
        <v>11</v>
      </c>
      <c r="E220" s="161" t="str">
        <f t="shared" si="16"/>
        <v>10</v>
      </c>
      <c r="F220" s="161" t="str">
        <f t="shared" si="17"/>
        <v/>
      </c>
      <c r="G220" s="163" t="str">
        <f t="shared" si="19"/>
        <v/>
      </c>
    </row>
    <row r="221" spans="1:7" ht="15" customHeight="1" x14ac:dyDescent="0.2">
      <c r="A221" s="161" t="s">
        <v>656</v>
      </c>
      <c r="B221" s="162" t="s">
        <v>467</v>
      </c>
      <c r="C221" s="161" t="str">
        <f t="shared" si="18"/>
        <v>11.10.99.00</v>
      </c>
      <c r="D221" s="161" t="str">
        <f t="shared" si="15"/>
        <v>11</v>
      </c>
      <c r="E221" s="161" t="str">
        <f t="shared" si="16"/>
        <v>10</v>
      </c>
      <c r="F221" s="161" t="str">
        <f t="shared" si="17"/>
        <v>99</v>
      </c>
      <c r="G221" s="163" t="str">
        <f t="shared" si="19"/>
        <v>R.11.10.99.00.00</v>
      </c>
    </row>
    <row r="222" spans="1:7" ht="15" customHeight="1" x14ac:dyDescent="0.2">
      <c r="A222" s="161" t="s">
        <v>657</v>
      </c>
      <c r="B222" s="162" t="s">
        <v>42</v>
      </c>
      <c r="C222" s="161" t="str">
        <f t="shared" si="18"/>
        <v>12.00.00.00</v>
      </c>
      <c r="D222" s="161" t="str">
        <f t="shared" si="15"/>
        <v>12</v>
      </c>
      <c r="E222" s="161" t="str">
        <f t="shared" si="16"/>
        <v/>
      </c>
      <c r="F222" s="161" t="str">
        <f t="shared" si="17"/>
        <v/>
      </c>
      <c r="G222" s="163" t="str">
        <f t="shared" si="19"/>
        <v/>
      </c>
    </row>
    <row r="223" spans="1:7" ht="15" customHeight="1" x14ac:dyDescent="0.2">
      <c r="A223" s="161" t="s">
        <v>658</v>
      </c>
      <c r="B223" s="162" t="s">
        <v>39</v>
      </c>
      <c r="C223" s="161" t="str">
        <f t="shared" si="18"/>
        <v>12.05.00.00</v>
      </c>
      <c r="D223" s="161" t="str">
        <f t="shared" si="15"/>
        <v>12</v>
      </c>
      <c r="E223" s="161" t="str">
        <f t="shared" si="16"/>
        <v>05</v>
      </c>
      <c r="F223" s="161" t="str">
        <f t="shared" si="17"/>
        <v/>
      </c>
      <c r="G223" s="163" t="str">
        <f t="shared" si="19"/>
        <v/>
      </c>
    </row>
    <row r="224" spans="1:7" ht="15" customHeight="1" x14ac:dyDescent="0.2">
      <c r="A224" s="161" t="s">
        <v>809</v>
      </c>
      <c r="B224" s="162" t="s">
        <v>567</v>
      </c>
      <c r="C224" s="161" t="str">
        <f t="shared" si="18"/>
        <v>12.05.02.00</v>
      </c>
      <c r="D224" s="161" t="str">
        <f t="shared" si="15"/>
        <v>12</v>
      </c>
      <c r="E224" s="161" t="str">
        <f t="shared" si="16"/>
        <v>05</v>
      </c>
      <c r="F224" s="161" t="str">
        <f t="shared" si="17"/>
        <v>02</v>
      </c>
      <c r="G224" s="163" t="str">
        <f t="shared" si="19"/>
        <v>R.12.05.02.00.00</v>
      </c>
    </row>
    <row r="225" spans="1:7" ht="15" customHeight="1" x14ac:dyDescent="0.2">
      <c r="A225" s="161" t="s">
        <v>659</v>
      </c>
      <c r="B225" s="162" t="s">
        <v>569</v>
      </c>
      <c r="C225" s="161" t="str">
        <f t="shared" si="18"/>
        <v>12.05.03.00</v>
      </c>
      <c r="D225" s="161" t="str">
        <f t="shared" ref="D225:D280" si="20">TEXT(LEFT(C225,2),"00")</f>
        <v>12</v>
      </c>
      <c r="E225" s="161" t="str">
        <f t="shared" ref="E225:E280" si="21">IF(TEXT(MID(C225,4,2),"00")="00","",TEXT(MID(C225,4,2),"00"))</f>
        <v>05</v>
      </c>
      <c r="F225" s="161" t="str">
        <f t="shared" ref="F225:F280" si="22">IF(TEXT(MID(C225,7,2),"00")="00","",TEXT(MID(C225,7,2),"00"))</f>
        <v>03</v>
      </c>
      <c r="G225" s="163" t="str">
        <f t="shared" si="19"/>
        <v>R.12.05.03.00.00</v>
      </c>
    </row>
    <row r="226" spans="1:7" ht="15" customHeight="1" x14ac:dyDescent="0.2">
      <c r="A226" s="161" t="s">
        <v>660</v>
      </c>
      <c r="B226" s="162" t="s">
        <v>585</v>
      </c>
      <c r="C226" s="161" t="str">
        <f t="shared" si="18"/>
        <v>12.05.11.00</v>
      </c>
      <c r="D226" s="161" t="str">
        <f t="shared" si="20"/>
        <v>12</v>
      </c>
      <c r="E226" s="161" t="str">
        <f t="shared" si="21"/>
        <v>05</v>
      </c>
      <c r="F226" s="161" t="str">
        <f t="shared" si="22"/>
        <v>11</v>
      </c>
      <c r="G226" s="163" t="str">
        <f t="shared" si="19"/>
        <v>R.12.05.11.00.00</v>
      </c>
    </row>
    <row r="227" spans="1:7" ht="15" customHeight="1" x14ac:dyDescent="0.2">
      <c r="A227" s="161" t="s">
        <v>661</v>
      </c>
      <c r="B227" s="162" t="s">
        <v>587</v>
      </c>
      <c r="C227" s="161" t="str">
        <f t="shared" si="18"/>
        <v>12.05.12.00</v>
      </c>
      <c r="D227" s="161" t="str">
        <f t="shared" si="20"/>
        <v>12</v>
      </c>
      <c r="E227" s="161" t="str">
        <f t="shared" si="21"/>
        <v>05</v>
      </c>
      <c r="F227" s="161" t="str">
        <f t="shared" si="22"/>
        <v>12</v>
      </c>
      <c r="G227" s="163" t="str">
        <f t="shared" si="19"/>
        <v>R.12.05.12.00.00</v>
      </c>
    </row>
    <row r="228" spans="1:7" ht="15" customHeight="1" x14ac:dyDescent="0.2">
      <c r="A228" s="161" t="s">
        <v>662</v>
      </c>
      <c r="B228" s="162" t="s">
        <v>648</v>
      </c>
      <c r="C228" s="161" t="str">
        <f t="shared" si="18"/>
        <v>12.06.00.00</v>
      </c>
      <c r="D228" s="161" t="str">
        <f t="shared" si="20"/>
        <v>12</v>
      </c>
      <c r="E228" s="161" t="str">
        <f t="shared" si="21"/>
        <v>06</v>
      </c>
      <c r="F228" s="161" t="str">
        <f t="shared" si="22"/>
        <v/>
      </c>
      <c r="G228" s="163" t="str">
        <f t="shared" si="19"/>
        <v/>
      </c>
    </row>
    <row r="229" spans="1:7" ht="15" customHeight="1" x14ac:dyDescent="0.2">
      <c r="A229" s="161" t="s">
        <v>663</v>
      </c>
      <c r="B229" s="162" t="s">
        <v>567</v>
      </c>
      <c r="C229" s="161" t="str">
        <f t="shared" si="18"/>
        <v>12.06.02.00</v>
      </c>
      <c r="D229" s="161" t="str">
        <f t="shared" si="20"/>
        <v>12</v>
      </c>
      <c r="E229" s="161" t="str">
        <f t="shared" si="21"/>
        <v>06</v>
      </c>
      <c r="F229" s="161" t="str">
        <f t="shared" si="22"/>
        <v>02</v>
      </c>
      <c r="G229" s="163" t="str">
        <f t="shared" si="19"/>
        <v>R.12.06.02.00.00</v>
      </c>
    </row>
    <row r="230" spans="1:7" ht="15" customHeight="1" x14ac:dyDescent="0.2">
      <c r="A230" s="161" t="s">
        <v>664</v>
      </c>
      <c r="B230" s="162" t="s">
        <v>569</v>
      </c>
      <c r="C230" s="161" t="str">
        <f t="shared" si="18"/>
        <v>12.06.03.00</v>
      </c>
      <c r="D230" s="161" t="str">
        <f t="shared" si="20"/>
        <v>12</v>
      </c>
      <c r="E230" s="161" t="str">
        <f t="shared" si="21"/>
        <v>06</v>
      </c>
      <c r="F230" s="161" t="str">
        <f t="shared" si="22"/>
        <v>03</v>
      </c>
      <c r="G230" s="163" t="str">
        <f t="shared" si="19"/>
        <v>R.12.06.03.00.00</v>
      </c>
    </row>
    <row r="231" spans="1:7" ht="15" customHeight="1" x14ac:dyDescent="0.2">
      <c r="A231" s="161" t="s">
        <v>665</v>
      </c>
      <c r="B231" s="162" t="s">
        <v>585</v>
      </c>
      <c r="C231" s="161" t="str">
        <f t="shared" si="18"/>
        <v>12.06.11.00</v>
      </c>
      <c r="D231" s="161" t="str">
        <f t="shared" si="20"/>
        <v>12</v>
      </c>
      <c r="E231" s="161" t="str">
        <f t="shared" si="21"/>
        <v>06</v>
      </c>
      <c r="F231" s="161" t="str">
        <f t="shared" si="22"/>
        <v>11</v>
      </c>
      <c r="G231" s="163" t="str">
        <f t="shared" si="19"/>
        <v>R.12.06.11.00.00</v>
      </c>
    </row>
    <row r="232" spans="1:7" ht="15" customHeight="1" x14ac:dyDescent="0.2">
      <c r="A232" s="161" t="s">
        <v>666</v>
      </c>
      <c r="B232" s="162" t="s">
        <v>587</v>
      </c>
      <c r="C232" s="161" t="str">
        <f t="shared" si="18"/>
        <v>12.06.12.00</v>
      </c>
      <c r="D232" s="161" t="str">
        <f t="shared" si="20"/>
        <v>12</v>
      </c>
      <c r="E232" s="161" t="str">
        <f t="shared" si="21"/>
        <v>06</v>
      </c>
      <c r="F232" s="161" t="str">
        <f t="shared" si="22"/>
        <v>12</v>
      </c>
      <c r="G232" s="163" t="str">
        <f t="shared" si="19"/>
        <v>R.12.06.12.00.00</v>
      </c>
    </row>
    <row r="233" spans="1:7" ht="15" customHeight="1" x14ac:dyDescent="0.2">
      <c r="A233" s="161" t="s">
        <v>667</v>
      </c>
      <c r="B233" s="162" t="s">
        <v>43</v>
      </c>
      <c r="C233" s="161" t="str">
        <f t="shared" si="18"/>
        <v>13.00.00.00</v>
      </c>
      <c r="D233" s="161" t="str">
        <f t="shared" si="20"/>
        <v>13</v>
      </c>
      <c r="E233" s="161" t="str">
        <f t="shared" si="21"/>
        <v/>
      </c>
      <c r="F233" s="161" t="str">
        <f t="shared" si="22"/>
        <v/>
      </c>
      <c r="G233" s="163" t="str">
        <f t="shared" si="19"/>
        <v/>
      </c>
    </row>
    <row r="234" spans="1:7" ht="15" customHeight="1" x14ac:dyDescent="0.2">
      <c r="A234" s="161" t="s">
        <v>668</v>
      </c>
      <c r="B234" s="162" t="s">
        <v>44</v>
      </c>
      <c r="C234" s="161" t="str">
        <f t="shared" si="18"/>
        <v>13.01.00.00</v>
      </c>
      <c r="D234" s="161" t="str">
        <f t="shared" si="20"/>
        <v>13</v>
      </c>
      <c r="E234" s="161" t="str">
        <f t="shared" si="21"/>
        <v>01</v>
      </c>
      <c r="F234" s="161" t="str">
        <f t="shared" si="22"/>
        <v/>
      </c>
      <c r="G234" s="163" t="str">
        <f t="shared" si="19"/>
        <v/>
      </c>
    </row>
    <row r="235" spans="1:7" ht="15" customHeight="1" x14ac:dyDescent="0.2">
      <c r="A235" s="161" t="s">
        <v>669</v>
      </c>
      <c r="B235" s="162" t="s">
        <v>670</v>
      </c>
      <c r="C235" s="161" t="str">
        <f t="shared" si="18"/>
        <v>13.01.01.00</v>
      </c>
      <c r="D235" s="161" t="str">
        <f t="shared" si="20"/>
        <v>13</v>
      </c>
      <c r="E235" s="161" t="str">
        <f t="shared" si="21"/>
        <v>01</v>
      </c>
      <c r="F235" s="161" t="str">
        <f t="shared" si="22"/>
        <v>01</v>
      </c>
      <c r="G235" s="163" t="str">
        <f t="shared" si="19"/>
        <v>R.13.01.01.00.00</v>
      </c>
    </row>
    <row r="236" spans="1:7" ht="15" customHeight="1" x14ac:dyDescent="0.2">
      <c r="A236" s="161" t="s">
        <v>671</v>
      </c>
      <c r="B236" s="162" t="s">
        <v>672</v>
      </c>
      <c r="C236" s="161" t="str">
        <f t="shared" si="18"/>
        <v>13.01.02.00</v>
      </c>
      <c r="D236" s="161" t="str">
        <f t="shared" si="20"/>
        <v>13</v>
      </c>
      <c r="E236" s="161" t="str">
        <f t="shared" si="21"/>
        <v>01</v>
      </c>
      <c r="F236" s="161" t="str">
        <f t="shared" si="22"/>
        <v>02</v>
      </c>
      <c r="G236" s="163" t="str">
        <f t="shared" si="19"/>
        <v>R.13.01.02.00.00</v>
      </c>
    </row>
    <row r="237" spans="1:7" ht="15" customHeight="1" x14ac:dyDescent="0.2">
      <c r="A237" s="161" t="s">
        <v>673</v>
      </c>
      <c r="B237" s="162" t="s">
        <v>359</v>
      </c>
      <c r="C237" s="161" t="str">
        <f t="shared" si="18"/>
        <v>13.01.99.00</v>
      </c>
      <c r="D237" s="161" t="str">
        <f t="shared" si="20"/>
        <v>13</v>
      </c>
      <c r="E237" s="161" t="str">
        <f t="shared" si="21"/>
        <v>01</v>
      </c>
      <c r="F237" s="161" t="str">
        <f t="shared" si="22"/>
        <v>99</v>
      </c>
      <c r="G237" s="163" t="str">
        <f t="shared" si="19"/>
        <v>R.13.01.99.00.00</v>
      </c>
    </row>
    <row r="238" spans="1:7" ht="15" customHeight="1" x14ac:dyDescent="0.2">
      <c r="A238" s="161" t="s">
        <v>674</v>
      </c>
      <c r="B238" s="162" t="s">
        <v>45</v>
      </c>
      <c r="C238" s="161" t="str">
        <f t="shared" si="18"/>
        <v>15.00.00.00</v>
      </c>
      <c r="D238" s="161" t="str">
        <f t="shared" si="20"/>
        <v>15</v>
      </c>
      <c r="E238" s="161" t="str">
        <f t="shared" si="21"/>
        <v/>
      </c>
      <c r="F238" s="161" t="str">
        <f t="shared" si="22"/>
        <v/>
      </c>
      <c r="G238" s="163" t="str">
        <f t="shared" si="19"/>
        <v/>
      </c>
    </row>
    <row r="239" spans="1:7" ht="15" customHeight="1" x14ac:dyDescent="0.2">
      <c r="A239" s="161" t="s">
        <v>675</v>
      </c>
      <c r="B239" s="162" t="s">
        <v>45</v>
      </c>
      <c r="C239" s="161" t="str">
        <f t="shared" si="18"/>
        <v>15.01.00.00</v>
      </c>
      <c r="D239" s="161" t="str">
        <f t="shared" si="20"/>
        <v>15</v>
      </c>
      <c r="E239" s="161" t="str">
        <f t="shared" si="21"/>
        <v>01</v>
      </c>
      <c r="F239" s="161" t="str">
        <f t="shared" si="22"/>
        <v/>
      </c>
      <c r="G239" s="163" t="str">
        <f t="shared" si="19"/>
        <v/>
      </c>
    </row>
    <row r="240" spans="1:7" ht="15" customHeight="1" x14ac:dyDescent="0.2">
      <c r="A240" s="161" t="s">
        <v>676</v>
      </c>
      <c r="B240" s="162" t="s">
        <v>677</v>
      </c>
      <c r="C240" s="161" t="str">
        <f t="shared" si="18"/>
        <v>15.01.01.00</v>
      </c>
      <c r="D240" s="161" t="str">
        <f t="shared" si="20"/>
        <v>15</v>
      </c>
      <c r="E240" s="161" t="str">
        <f t="shared" si="21"/>
        <v>01</v>
      </c>
      <c r="F240" s="161" t="str">
        <f t="shared" si="22"/>
        <v>01</v>
      </c>
      <c r="G240" s="163" t="str">
        <f t="shared" si="19"/>
        <v>R.15.01.01.00.00</v>
      </c>
    </row>
    <row r="241" spans="1:7" ht="15" customHeight="1" x14ac:dyDescent="0.2">
      <c r="A241" s="161" t="s">
        <v>678</v>
      </c>
      <c r="B241" s="162" t="s">
        <v>679</v>
      </c>
      <c r="C241" s="161" t="str">
        <f t="shared" si="18"/>
        <v>16.00.00.00</v>
      </c>
      <c r="D241" s="161" t="str">
        <f t="shared" si="20"/>
        <v>16</v>
      </c>
      <c r="E241" s="161" t="str">
        <f t="shared" si="21"/>
        <v/>
      </c>
      <c r="F241" s="161" t="str">
        <f t="shared" si="22"/>
        <v/>
      </c>
      <c r="G241" s="163" t="str">
        <f t="shared" si="19"/>
        <v/>
      </c>
    </row>
    <row r="242" spans="1:7" ht="15" customHeight="1" x14ac:dyDescent="0.2">
      <c r="A242" s="161" t="s">
        <v>680</v>
      </c>
      <c r="B242" s="162" t="s">
        <v>681</v>
      </c>
      <c r="C242" s="161" t="str">
        <f t="shared" si="18"/>
        <v>16.01.00.00</v>
      </c>
      <c r="D242" s="161" t="str">
        <f t="shared" si="20"/>
        <v>16</v>
      </c>
      <c r="E242" s="161" t="str">
        <f t="shared" si="21"/>
        <v>01</v>
      </c>
      <c r="F242" s="161" t="str">
        <f t="shared" si="22"/>
        <v/>
      </c>
      <c r="G242" s="163" t="str">
        <f t="shared" si="19"/>
        <v/>
      </c>
    </row>
    <row r="243" spans="1:7" ht="15" customHeight="1" x14ac:dyDescent="0.2">
      <c r="A243" s="161" t="s">
        <v>682</v>
      </c>
      <c r="B243" s="162" t="s">
        <v>683</v>
      </c>
      <c r="C243" s="161" t="str">
        <f t="shared" si="18"/>
        <v>16.01.04.00</v>
      </c>
      <c r="D243" s="161" t="str">
        <f t="shared" si="20"/>
        <v>16</v>
      </c>
      <c r="E243" s="161" t="str">
        <f t="shared" si="21"/>
        <v>01</v>
      </c>
      <c r="F243" s="161" t="str">
        <f t="shared" si="22"/>
        <v>04</v>
      </c>
      <c r="G243" s="163" t="str">
        <f t="shared" si="19"/>
        <v>R.16.01.04.00.00</v>
      </c>
    </row>
    <row r="244" spans="1:7" ht="15" customHeight="1" x14ac:dyDescent="0.2">
      <c r="A244" s="161" t="s">
        <v>684</v>
      </c>
      <c r="B244" s="162" t="s">
        <v>685</v>
      </c>
      <c r="C244" s="161" t="str">
        <f t="shared" si="18"/>
        <v>17.00.00.00</v>
      </c>
      <c r="D244" s="161" t="str">
        <f t="shared" si="20"/>
        <v>17</v>
      </c>
      <c r="E244" s="161" t="str">
        <f t="shared" si="21"/>
        <v/>
      </c>
      <c r="F244" s="161" t="str">
        <f t="shared" si="22"/>
        <v/>
      </c>
      <c r="G244" s="163" t="str">
        <f t="shared" si="19"/>
        <v/>
      </c>
    </row>
    <row r="245" spans="1:7" ht="15" customHeight="1" x14ac:dyDescent="0.2">
      <c r="A245" s="161" t="s">
        <v>686</v>
      </c>
      <c r="B245" s="162" t="s">
        <v>687</v>
      </c>
      <c r="C245" s="161" t="str">
        <f t="shared" si="18"/>
        <v>17.01.00.00</v>
      </c>
      <c r="D245" s="161" t="str">
        <f t="shared" si="20"/>
        <v>17</v>
      </c>
      <c r="E245" s="161" t="str">
        <f t="shared" si="21"/>
        <v>01</v>
      </c>
      <c r="F245" s="161" t="str">
        <f t="shared" si="22"/>
        <v/>
      </c>
      <c r="G245" s="163" t="str">
        <f t="shared" si="19"/>
        <v/>
      </c>
    </row>
    <row r="246" spans="1:7" ht="15" customHeight="1" x14ac:dyDescent="0.2">
      <c r="A246" s="161" t="s">
        <v>691</v>
      </c>
      <c r="B246" s="162" t="s">
        <v>74</v>
      </c>
      <c r="C246" s="161" t="str">
        <f t="shared" si="18"/>
        <v>17.01.02.00</v>
      </c>
      <c r="D246" s="161" t="str">
        <f t="shared" si="20"/>
        <v>17</v>
      </c>
      <c r="E246" s="161" t="str">
        <f t="shared" si="21"/>
        <v>01</v>
      </c>
      <c r="F246" s="161" t="str">
        <f t="shared" si="22"/>
        <v>02</v>
      </c>
      <c r="G246" s="163" t="str">
        <f t="shared" si="19"/>
        <v>R.17.01.02.00.00</v>
      </c>
    </row>
    <row r="247" spans="1:7" ht="15" customHeight="1" x14ac:dyDescent="0.2">
      <c r="A247" s="161" t="s">
        <v>692</v>
      </c>
      <c r="B247" s="162" t="s">
        <v>75</v>
      </c>
      <c r="C247" s="161" t="str">
        <f t="shared" si="18"/>
        <v>17.01.04.00</v>
      </c>
      <c r="D247" s="161" t="str">
        <f t="shared" si="20"/>
        <v>17</v>
      </c>
      <c r="E247" s="161" t="str">
        <f t="shared" si="21"/>
        <v>01</v>
      </c>
      <c r="F247" s="161" t="str">
        <f t="shared" si="22"/>
        <v>04</v>
      </c>
      <c r="G247" s="163" t="str">
        <f t="shared" si="19"/>
        <v>R.17.01.04.00.00</v>
      </c>
    </row>
    <row r="248" spans="1:7" ht="15" customHeight="1" x14ac:dyDescent="0.2">
      <c r="A248" s="161" t="s">
        <v>693</v>
      </c>
      <c r="B248" s="162" t="s">
        <v>76</v>
      </c>
      <c r="C248" s="161" t="str">
        <f t="shared" si="18"/>
        <v>17.01.06.00</v>
      </c>
      <c r="D248" s="161" t="str">
        <f t="shared" si="20"/>
        <v>17</v>
      </c>
      <c r="E248" s="161" t="str">
        <f t="shared" si="21"/>
        <v>01</v>
      </c>
      <c r="F248" s="161" t="str">
        <f t="shared" si="22"/>
        <v>06</v>
      </c>
      <c r="G248" s="163" t="str">
        <f t="shared" si="19"/>
        <v>R.17.01.06.00.00</v>
      </c>
    </row>
    <row r="249" spans="1:7" ht="15" customHeight="1" x14ac:dyDescent="0.2">
      <c r="A249" s="161" t="s">
        <v>694</v>
      </c>
      <c r="B249" s="162" t="s">
        <v>77</v>
      </c>
      <c r="C249" s="161" t="str">
        <f t="shared" si="18"/>
        <v>17.01.98.00</v>
      </c>
      <c r="D249" s="161" t="str">
        <f t="shared" si="20"/>
        <v>17</v>
      </c>
      <c r="E249" s="161" t="str">
        <f t="shared" si="21"/>
        <v>01</v>
      </c>
      <c r="F249" s="161" t="str">
        <f t="shared" si="22"/>
        <v>98</v>
      </c>
      <c r="G249" s="163" t="str">
        <f t="shared" si="19"/>
        <v>R.17.01.98.00.00</v>
      </c>
    </row>
    <row r="250" spans="1:7" ht="15" customHeight="1" x14ac:dyDescent="0.2">
      <c r="A250" s="161" t="s">
        <v>688</v>
      </c>
      <c r="B250" s="162" t="s">
        <v>689</v>
      </c>
      <c r="C250" s="161" t="str">
        <f t="shared" si="18"/>
        <v>17.02.00.00</v>
      </c>
      <c r="D250" s="161" t="str">
        <f t="shared" si="20"/>
        <v>17</v>
      </c>
      <c r="E250" s="161" t="str">
        <f t="shared" si="21"/>
        <v>02</v>
      </c>
      <c r="F250" s="161" t="str">
        <f t="shared" si="22"/>
        <v/>
      </c>
      <c r="G250" s="163" t="str">
        <f t="shared" si="19"/>
        <v/>
      </c>
    </row>
    <row r="251" spans="1:7" ht="15" customHeight="1" x14ac:dyDescent="0.2">
      <c r="A251" s="161" t="s">
        <v>695</v>
      </c>
      <c r="B251" s="162" t="s">
        <v>66</v>
      </c>
      <c r="C251" s="161" t="str">
        <f t="shared" si="18"/>
        <v>17.02.09.00</v>
      </c>
      <c r="D251" s="161" t="str">
        <f t="shared" si="20"/>
        <v>17</v>
      </c>
      <c r="E251" s="161" t="str">
        <f t="shared" si="21"/>
        <v>02</v>
      </c>
      <c r="F251" s="161" t="str">
        <f t="shared" si="22"/>
        <v>09</v>
      </c>
      <c r="G251" s="163" t="str">
        <f t="shared" si="19"/>
        <v>R.17.02.09.00.00</v>
      </c>
    </row>
    <row r="252" spans="1:7" ht="15" customHeight="1" x14ac:dyDescent="0.2">
      <c r="A252" s="161" t="s">
        <v>696</v>
      </c>
      <c r="B252" s="162" t="s">
        <v>78</v>
      </c>
      <c r="C252" s="161" t="str">
        <f t="shared" si="18"/>
        <v>17.02.13.00</v>
      </c>
      <c r="D252" s="161" t="str">
        <f t="shared" si="20"/>
        <v>17</v>
      </c>
      <c r="E252" s="161" t="str">
        <f t="shared" si="21"/>
        <v>02</v>
      </c>
      <c r="F252" s="161" t="str">
        <f t="shared" si="22"/>
        <v>13</v>
      </c>
      <c r="G252" s="163" t="str">
        <f t="shared" si="19"/>
        <v>R.17.02.13.00.00</v>
      </c>
    </row>
    <row r="253" spans="1:7" ht="15" customHeight="1" x14ac:dyDescent="0.2">
      <c r="A253" s="161" t="s">
        <v>697</v>
      </c>
      <c r="B253" s="162" t="s">
        <v>57</v>
      </c>
      <c r="C253" s="161" t="str">
        <f t="shared" si="18"/>
        <v>17.02.14.00</v>
      </c>
      <c r="D253" s="161" t="str">
        <f t="shared" si="20"/>
        <v>17</v>
      </c>
      <c r="E253" s="161" t="str">
        <f t="shared" si="21"/>
        <v>02</v>
      </c>
      <c r="F253" s="161" t="str">
        <f t="shared" si="22"/>
        <v>14</v>
      </c>
      <c r="G253" s="163" t="str">
        <f t="shared" si="19"/>
        <v>R.17.02.14.00.00</v>
      </c>
    </row>
    <row r="254" spans="1:7" ht="15" customHeight="1" x14ac:dyDescent="0.2">
      <c r="A254" s="161" t="s">
        <v>698</v>
      </c>
      <c r="B254" s="162" t="s">
        <v>79</v>
      </c>
      <c r="C254" s="161" t="str">
        <f t="shared" si="18"/>
        <v>17.02.15.00</v>
      </c>
      <c r="D254" s="161" t="str">
        <f t="shared" si="20"/>
        <v>17</v>
      </c>
      <c r="E254" s="161" t="str">
        <f t="shared" si="21"/>
        <v>02</v>
      </c>
      <c r="F254" s="161" t="str">
        <f t="shared" si="22"/>
        <v>15</v>
      </c>
      <c r="G254" s="163" t="str">
        <f t="shared" si="19"/>
        <v>R.17.02.15.00.00</v>
      </c>
    </row>
    <row r="255" spans="1:7" ht="15" customHeight="1" x14ac:dyDescent="0.2">
      <c r="A255" s="161" t="s">
        <v>699</v>
      </c>
      <c r="B255" s="162" t="s">
        <v>58</v>
      </c>
      <c r="C255" s="161" t="str">
        <f t="shared" si="18"/>
        <v>17.02.16.00</v>
      </c>
      <c r="D255" s="161" t="str">
        <f t="shared" si="20"/>
        <v>17</v>
      </c>
      <c r="E255" s="161" t="str">
        <f t="shared" si="21"/>
        <v>02</v>
      </c>
      <c r="F255" s="161" t="str">
        <f t="shared" si="22"/>
        <v>16</v>
      </c>
      <c r="G255" s="163" t="str">
        <f t="shared" si="19"/>
        <v>R.17.02.16.00.00</v>
      </c>
    </row>
    <row r="256" spans="1:7" ht="15" customHeight="1" x14ac:dyDescent="0.2">
      <c r="A256" s="161" t="s">
        <v>700</v>
      </c>
      <c r="B256" s="162" t="s">
        <v>49</v>
      </c>
      <c r="C256" s="161" t="str">
        <f t="shared" si="18"/>
        <v>17.02.17.00</v>
      </c>
      <c r="D256" s="161" t="str">
        <f t="shared" si="20"/>
        <v>17</v>
      </c>
      <c r="E256" s="161" t="str">
        <f t="shared" si="21"/>
        <v>02</v>
      </c>
      <c r="F256" s="161" t="str">
        <f t="shared" si="22"/>
        <v>17</v>
      </c>
      <c r="G256" s="163" t="str">
        <f t="shared" si="19"/>
        <v>R.17.02.17.00.00</v>
      </c>
    </row>
    <row r="257" spans="1:7" ht="15" customHeight="1" x14ac:dyDescent="0.2">
      <c r="A257" s="161" t="s">
        <v>701</v>
      </c>
      <c r="B257" s="162" t="s">
        <v>80</v>
      </c>
      <c r="C257" s="161" t="str">
        <f t="shared" si="18"/>
        <v>17.02.20.00</v>
      </c>
      <c r="D257" s="161" t="str">
        <f t="shared" si="20"/>
        <v>17</v>
      </c>
      <c r="E257" s="161" t="str">
        <f t="shared" si="21"/>
        <v>02</v>
      </c>
      <c r="F257" s="161" t="str">
        <f t="shared" si="22"/>
        <v>20</v>
      </c>
      <c r="G257" s="163" t="str">
        <f t="shared" si="19"/>
        <v>R.17.02.20.00.00</v>
      </c>
    </row>
    <row r="258" spans="1:7" ht="15" customHeight="1" x14ac:dyDescent="0.2">
      <c r="A258" s="161" t="s">
        <v>702</v>
      </c>
      <c r="B258" s="162" t="s">
        <v>81</v>
      </c>
      <c r="C258" s="161" t="str">
        <f t="shared" ref="C258:C280" si="23">TEXT(A258,"00.00.00.00")</f>
        <v>17.02.21.00</v>
      </c>
      <c r="D258" s="161" t="str">
        <f t="shared" si="20"/>
        <v>17</v>
      </c>
      <c r="E258" s="161" t="str">
        <f t="shared" si="21"/>
        <v>02</v>
      </c>
      <c r="F258" s="161" t="str">
        <f t="shared" si="22"/>
        <v>21</v>
      </c>
      <c r="G258" s="163" t="str">
        <f t="shared" si="19"/>
        <v>R.17.02.21.00.00</v>
      </c>
    </row>
    <row r="259" spans="1:7" ht="15" customHeight="1" x14ac:dyDescent="0.2">
      <c r="A259" s="161" t="s">
        <v>703</v>
      </c>
      <c r="B259" s="162" t="s">
        <v>50</v>
      </c>
      <c r="C259" s="161" t="str">
        <f t="shared" si="23"/>
        <v>17.02.23.00</v>
      </c>
      <c r="D259" s="161" t="str">
        <f t="shared" si="20"/>
        <v>17</v>
      </c>
      <c r="E259" s="161" t="str">
        <f t="shared" si="21"/>
        <v>02</v>
      </c>
      <c r="F259" s="161" t="str">
        <f t="shared" si="22"/>
        <v>23</v>
      </c>
      <c r="G259" s="163" t="str">
        <f t="shared" ref="G259:G280" si="24">IF(F259&lt;&gt;"","R."&amp;C259&amp;".00","")</f>
        <v>R.17.02.23.00.00</v>
      </c>
    </row>
    <row r="260" spans="1:7" ht="15" customHeight="1" x14ac:dyDescent="0.2">
      <c r="A260" s="161" t="s">
        <v>704</v>
      </c>
      <c r="B260" s="162" t="s">
        <v>51</v>
      </c>
      <c r="C260" s="161" t="str">
        <f t="shared" si="23"/>
        <v>17.02.25.00</v>
      </c>
      <c r="D260" s="161" t="str">
        <f t="shared" si="20"/>
        <v>17</v>
      </c>
      <c r="E260" s="161" t="str">
        <f t="shared" si="21"/>
        <v>02</v>
      </c>
      <c r="F260" s="161" t="str">
        <f t="shared" si="22"/>
        <v>25</v>
      </c>
      <c r="G260" s="163" t="str">
        <f t="shared" si="24"/>
        <v>R.17.02.25.00.00</v>
      </c>
    </row>
    <row r="261" spans="1:7" ht="15" customHeight="1" x14ac:dyDescent="0.2">
      <c r="A261" s="161" t="s">
        <v>705</v>
      </c>
      <c r="B261" s="162" t="s">
        <v>82</v>
      </c>
      <c r="C261" s="161" t="str">
        <f t="shared" si="23"/>
        <v>17.02.26.00</v>
      </c>
      <c r="D261" s="161" t="str">
        <f t="shared" si="20"/>
        <v>17</v>
      </c>
      <c r="E261" s="161" t="str">
        <f t="shared" si="21"/>
        <v>02</v>
      </c>
      <c r="F261" s="161" t="str">
        <f t="shared" si="22"/>
        <v>26</v>
      </c>
      <c r="G261" s="163" t="str">
        <f t="shared" si="24"/>
        <v>R.17.02.26.00.00</v>
      </c>
    </row>
    <row r="262" spans="1:7" ht="15" customHeight="1" x14ac:dyDescent="0.2">
      <c r="A262" s="161" t="s">
        <v>706</v>
      </c>
      <c r="B262" s="162" t="s">
        <v>52</v>
      </c>
      <c r="C262" s="161" t="str">
        <f t="shared" si="23"/>
        <v>17.02.28.00</v>
      </c>
      <c r="D262" s="161" t="str">
        <f t="shared" si="20"/>
        <v>17</v>
      </c>
      <c r="E262" s="161" t="str">
        <f t="shared" si="21"/>
        <v>02</v>
      </c>
      <c r="F262" s="161" t="str">
        <f t="shared" si="22"/>
        <v>28</v>
      </c>
      <c r="G262" s="163" t="str">
        <f t="shared" si="24"/>
        <v>R.17.02.28.00.00</v>
      </c>
    </row>
    <row r="263" spans="1:7" ht="15" customHeight="1" x14ac:dyDescent="0.2">
      <c r="A263" s="161" t="s">
        <v>707</v>
      </c>
      <c r="B263" s="162" t="s">
        <v>59</v>
      </c>
      <c r="C263" s="161" t="str">
        <f t="shared" si="23"/>
        <v>17.02.29.00</v>
      </c>
      <c r="D263" s="161" t="str">
        <f t="shared" si="20"/>
        <v>17</v>
      </c>
      <c r="E263" s="161" t="str">
        <f t="shared" si="21"/>
        <v>02</v>
      </c>
      <c r="F263" s="161" t="str">
        <f t="shared" si="22"/>
        <v>29</v>
      </c>
      <c r="G263" s="163" t="str">
        <f t="shared" si="24"/>
        <v>R.17.02.29.00.00</v>
      </c>
    </row>
    <row r="264" spans="1:7" ht="15" customHeight="1" x14ac:dyDescent="0.2">
      <c r="A264" s="161" t="s">
        <v>708</v>
      </c>
      <c r="B264" s="162" t="s">
        <v>83</v>
      </c>
      <c r="C264" s="161" t="str">
        <f t="shared" si="23"/>
        <v>17.02.31.00</v>
      </c>
      <c r="D264" s="161" t="str">
        <f t="shared" si="20"/>
        <v>17</v>
      </c>
      <c r="E264" s="161" t="str">
        <f t="shared" si="21"/>
        <v>02</v>
      </c>
      <c r="F264" s="161" t="str">
        <f t="shared" si="22"/>
        <v>31</v>
      </c>
      <c r="G264" s="163" t="str">
        <f t="shared" si="24"/>
        <v>R.17.02.31.00.00</v>
      </c>
    </row>
    <row r="265" spans="1:7" ht="15" customHeight="1" x14ac:dyDescent="0.2">
      <c r="A265" s="161" t="s">
        <v>709</v>
      </c>
      <c r="B265" s="162" t="s">
        <v>53</v>
      </c>
      <c r="C265" s="161" t="str">
        <f t="shared" si="23"/>
        <v>17.02.35.00</v>
      </c>
      <c r="D265" s="161" t="str">
        <f t="shared" si="20"/>
        <v>17</v>
      </c>
      <c r="E265" s="161" t="str">
        <f t="shared" si="21"/>
        <v>02</v>
      </c>
      <c r="F265" s="161" t="str">
        <f t="shared" si="22"/>
        <v>35</v>
      </c>
      <c r="G265" s="163" t="str">
        <f t="shared" si="24"/>
        <v>R.17.02.35.00.00</v>
      </c>
    </row>
    <row r="266" spans="1:7" ht="15" customHeight="1" x14ac:dyDescent="0.2">
      <c r="A266" s="161" t="s">
        <v>710</v>
      </c>
      <c r="B266" s="162" t="s">
        <v>60</v>
      </c>
      <c r="C266" s="161" t="str">
        <f t="shared" si="23"/>
        <v>17.02.36.00</v>
      </c>
      <c r="D266" s="161" t="str">
        <f t="shared" si="20"/>
        <v>17</v>
      </c>
      <c r="E266" s="161" t="str">
        <f t="shared" si="21"/>
        <v>02</v>
      </c>
      <c r="F266" s="161" t="str">
        <f t="shared" si="22"/>
        <v>36</v>
      </c>
      <c r="G266" s="163" t="str">
        <f t="shared" si="24"/>
        <v>R.17.02.36.00.00</v>
      </c>
    </row>
    <row r="267" spans="1:7" ht="15" customHeight="1" x14ac:dyDescent="0.2">
      <c r="A267" s="161" t="s">
        <v>711</v>
      </c>
      <c r="B267" s="162" t="s">
        <v>61</v>
      </c>
      <c r="C267" s="161" t="str">
        <f t="shared" si="23"/>
        <v>17.02.37.00</v>
      </c>
      <c r="D267" s="161" t="str">
        <f t="shared" si="20"/>
        <v>17</v>
      </c>
      <c r="E267" s="161" t="str">
        <f t="shared" si="21"/>
        <v>02</v>
      </c>
      <c r="F267" s="161" t="str">
        <f t="shared" si="22"/>
        <v>37</v>
      </c>
      <c r="G267" s="163" t="str">
        <f t="shared" si="24"/>
        <v>R.17.02.37.00.00</v>
      </c>
    </row>
    <row r="268" spans="1:7" ht="15" customHeight="1" x14ac:dyDescent="0.2">
      <c r="A268" s="161" t="s">
        <v>712</v>
      </c>
      <c r="B268" s="162" t="s">
        <v>54</v>
      </c>
      <c r="C268" s="161" t="str">
        <f t="shared" si="23"/>
        <v>17.02.38.00</v>
      </c>
      <c r="D268" s="161" t="str">
        <f t="shared" si="20"/>
        <v>17</v>
      </c>
      <c r="E268" s="161" t="str">
        <f t="shared" si="21"/>
        <v>02</v>
      </c>
      <c r="F268" s="161" t="str">
        <f t="shared" si="22"/>
        <v>38</v>
      </c>
      <c r="G268" s="163" t="str">
        <f t="shared" si="24"/>
        <v>R.17.02.38.00.00</v>
      </c>
    </row>
    <row r="269" spans="1:7" ht="15" customHeight="1" x14ac:dyDescent="0.2">
      <c r="A269" s="161" t="s">
        <v>713</v>
      </c>
      <c r="B269" s="162" t="s">
        <v>84</v>
      </c>
      <c r="C269" s="161" t="str">
        <f t="shared" si="23"/>
        <v>17.02.39.00</v>
      </c>
      <c r="D269" s="161" t="str">
        <f t="shared" si="20"/>
        <v>17</v>
      </c>
      <c r="E269" s="161" t="str">
        <f t="shared" si="21"/>
        <v>02</v>
      </c>
      <c r="F269" s="161" t="str">
        <f t="shared" si="22"/>
        <v>39</v>
      </c>
      <c r="G269" s="163" t="str">
        <f t="shared" si="24"/>
        <v>R.17.02.39.00.00</v>
      </c>
    </row>
    <row r="270" spans="1:7" ht="15" customHeight="1" x14ac:dyDescent="0.2">
      <c r="A270" s="161" t="s">
        <v>714</v>
      </c>
      <c r="B270" s="162" t="s">
        <v>62</v>
      </c>
      <c r="C270" s="161" t="str">
        <f t="shared" si="23"/>
        <v>17.02.40.00</v>
      </c>
      <c r="D270" s="161" t="str">
        <f t="shared" si="20"/>
        <v>17</v>
      </c>
      <c r="E270" s="161" t="str">
        <f t="shared" si="21"/>
        <v>02</v>
      </c>
      <c r="F270" s="161" t="str">
        <f t="shared" si="22"/>
        <v>40</v>
      </c>
      <c r="G270" s="163" t="str">
        <f t="shared" si="24"/>
        <v>R.17.02.40.00.00</v>
      </c>
    </row>
    <row r="271" spans="1:7" ht="15" customHeight="1" x14ac:dyDescent="0.2">
      <c r="A271" s="161" t="s">
        <v>715</v>
      </c>
      <c r="B271" s="162" t="s">
        <v>63</v>
      </c>
      <c r="C271" s="161" t="str">
        <f t="shared" si="23"/>
        <v>17.02.41.00</v>
      </c>
      <c r="D271" s="161" t="str">
        <f t="shared" si="20"/>
        <v>17</v>
      </c>
      <c r="E271" s="161" t="str">
        <f t="shared" si="21"/>
        <v>02</v>
      </c>
      <c r="F271" s="161" t="str">
        <f t="shared" si="22"/>
        <v>41</v>
      </c>
      <c r="G271" s="163" t="str">
        <f t="shared" si="24"/>
        <v>R.17.02.41.00.00</v>
      </c>
    </row>
    <row r="272" spans="1:7" ht="15" customHeight="1" x14ac:dyDescent="0.2">
      <c r="A272" s="161" t="s">
        <v>716</v>
      </c>
      <c r="B272" s="162" t="s">
        <v>87</v>
      </c>
      <c r="C272" s="161" t="str">
        <f t="shared" si="23"/>
        <v>17.02.42.00</v>
      </c>
      <c r="D272" s="161" t="str">
        <f t="shared" si="20"/>
        <v>17</v>
      </c>
      <c r="E272" s="161" t="str">
        <f t="shared" si="21"/>
        <v>02</v>
      </c>
      <c r="F272" s="161" t="str">
        <f t="shared" si="22"/>
        <v>42</v>
      </c>
      <c r="G272" s="163" t="str">
        <f t="shared" si="24"/>
        <v>R.17.02.42.00.00</v>
      </c>
    </row>
    <row r="273" spans="1:7" ht="15" customHeight="1" x14ac:dyDescent="0.2">
      <c r="A273" s="161" t="s">
        <v>717</v>
      </c>
      <c r="B273" s="162" t="s">
        <v>690</v>
      </c>
      <c r="C273" s="161" t="str">
        <f t="shared" si="23"/>
        <v>17.02.45.00</v>
      </c>
      <c r="D273" s="161" t="str">
        <f t="shared" si="20"/>
        <v>17</v>
      </c>
      <c r="E273" s="161" t="str">
        <f t="shared" si="21"/>
        <v>02</v>
      </c>
      <c r="F273" s="161" t="str">
        <f t="shared" si="22"/>
        <v>45</v>
      </c>
      <c r="G273" s="163" t="str">
        <f t="shared" si="24"/>
        <v>R.17.02.45.00.00</v>
      </c>
    </row>
    <row r="274" spans="1:7" ht="15" customHeight="1" x14ac:dyDescent="0.2">
      <c r="A274" s="161" t="s">
        <v>807</v>
      </c>
      <c r="B274" s="162" t="s">
        <v>806</v>
      </c>
      <c r="C274" s="161" t="str">
        <f t="shared" si="23"/>
        <v>17.02.46.00</v>
      </c>
      <c r="D274" s="161" t="str">
        <f t="shared" si="20"/>
        <v>17</v>
      </c>
      <c r="E274" s="161" t="str">
        <f t="shared" si="21"/>
        <v>02</v>
      </c>
      <c r="F274" s="161" t="str">
        <f t="shared" si="22"/>
        <v>46</v>
      </c>
      <c r="G274" s="163" t="str">
        <f t="shared" si="24"/>
        <v>R.17.02.46.00.00</v>
      </c>
    </row>
    <row r="275" spans="1:7" ht="15" customHeight="1" x14ac:dyDescent="0.2">
      <c r="A275" s="161" t="s">
        <v>718</v>
      </c>
      <c r="B275" s="162" t="s">
        <v>55</v>
      </c>
      <c r="C275" s="161" t="str">
        <f t="shared" si="23"/>
        <v>17.02.77.00</v>
      </c>
      <c r="D275" s="161" t="str">
        <f t="shared" si="20"/>
        <v>17</v>
      </c>
      <c r="E275" s="161" t="str">
        <f t="shared" si="21"/>
        <v>02</v>
      </c>
      <c r="F275" s="161" t="str">
        <f t="shared" si="22"/>
        <v>77</v>
      </c>
      <c r="G275" s="163" t="str">
        <f t="shared" si="24"/>
        <v>R.17.02.77.00.00</v>
      </c>
    </row>
    <row r="276" spans="1:7" ht="15" customHeight="1" x14ac:dyDescent="0.2">
      <c r="A276" s="161" t="s">
        <v>719</v>
      </c>
      <c r="B276" s="162" t="s">
        <v>64</v>
      </c>
      <c r="C276" s="161" t="str">
        <f t="shared" si="23"/>
        <v>17.02.81.00</v>
      </c>
      <c r="D276" s="161" t="str">
        <f t="shared" si="20"/>
        <v>17</v>
      </c>
      <c r="E276" s="161" t="str">
        <f t="shared" si="21"/>
        <v>02</v>
      </c>
      <c r="F276" s="161" t="str">
        <f t="shared" si="22"/>
        <v>81</v>
      </c>
      <c r="G276" s="163" t="str">
        <f t="shared" si="24"/>
        <v>R.17.02.81.00.00</v>
      </c>
    </row>
    <row r="277" spans="1:7" ht="15" customHeight="1" x14ac:dyDescent="0.2">
      <c r="A277" s="161" t="s">
        <v>720</v>
      </c>
      <c r="B277" s="162" t="s">
        <v>56</v>
      </c>
      <c r="C277" s="161" t="str">
        <f t="shared" si="23"/>
        <v>17.02.86.00</v>
      </c>
      <c r="D277" s="161" t="str">
        <f t="shared" si="20"/>
        <v>17</v>
      </c>
      <c r="E277" s="161" t="str">
        <f t="shared" si="21"/>
        <v>02</v>
      </c>
      <c r="F277" s="161" t="str">
        <f t="shared" si="22"/>
        <v>86</v>
      </c>
      <c r="G277" s="163" t="str">
        <f t="shared" si="24"/>
        <v>R.17.02.86.00.00</v>
      </c>
    </row>
    <row r="278" spans="1:7" ht="15" customHeight="1" x14ac:dyDescent="0.2">
      <c r="A278" s="161" t="s">
        <v>721</v>
      </c>
      <c r="B278" s="162" t="s">
        <v>85</v>
      </c>
      <c r="C278" s="161" t="str">
        <f t="shared" si="23"/>
        <v>17.02.97.00</v>
      </c>
      <c r="D278" s="161" t="str">
        <f t="shared" si="20"/>
        <v>17</v>
      </c>
      <c r="E278" s="161" t="str">
        <f t="shared" si="21"/>
        <v>02</v>
      </c>
      <c r="F278" s="161" t="str">
        <f t="shared" si="22"/>
        <v>97</v>
      </c>
      <c r="G278" s="163" t="str">
        <f t="shared" si="24"/>
        <v>R.17.02.97.00.00</v>
      </c>
    </row>
    <row r="279" spans="1:7" ht="15" customHeight="1" x14ac:dyDescent="0.2">
      <c r="A279" s="161" t="s">
        <v>722</v>
      </c>
      <c r="B279" s="162" t="s">
        <v>65</v>
      </c>
      <c r="C279" s="161" t="str">
        <f t="shared" si="23"/>
        <v>17.02.98.00</v>
      </c>
      <c r="D279" s="161" t="str">
        <f t="shared" si="20"/>
        <v>17</v>
      </c>
      <c r="E279" s="161" t="str">
        <f t="shared" si="21"/>
        <v>02</v>
      </c>
      <c r="F279" s="161" t="str">
        <f t="shared" si="22"/>
        <v>98</v>
      </c>
      <c r="G279" s="163" t="str">
        <f t="shared" si="24"/>
        <v>R.17.02.98.00.00</v>
      </c>
    </row>
    <row r="280" spans="1:7" ht="15" customHeight="1" x14ac:dyDescent="0.2">
      <c r="A280" s="161" t="s">
        <v>723</v>
      </c>
      <c r="B280" s="162" t="s">
        <v>86</v>
      </c>
      <c r="C280" s="161" t="str">
        <f t="shared" si="23"/>
        <v>17.02.99.00</v>
      </c>
      <c r="D280" s="161" t="str">
        <f t="shared" si="20"/>
        <v>17</v>
      </c>
      <c r="E280" s="161" t="str">
        <f t="shared" si="21"/>
        <v>02</v>
      </c>
      <c r="F280" s="161" t="str">
        <f t="shared" si="22"/>
        <v>99</v>
      </c>
      <c r="G280" s="163" t="str">
        <f t="shared" si="24"/>
        <v>R.17.02.99.00.00</v>
      </c>
    </row>
  </sheetData>
  <sheetProtection algorithmName="SHA-512" hashValue="+fTftgU+zAOckfdinTxWA6cBaCpbbpODsQzIDvaACf/6fNYqG5J1FCNjZnqliE9uZXvrn9Hr+YP8jij2DjrZ0w==" saltValue="BOZmLZXGEbI6JgeBp6zcxg==" spinCount="100000" sheet="1" objects="1" selectLockedCells="1" selectUnlockedCells="1"/>
  <phoneticPr fontId="0" type="noConversion"/>
  <dataValidations xWindow="61" yWindow="202" count="1">
    <dataValidation allowBlank="1" showInputMessage="1" showErrorMessage="1" promptTitle="Atenção:" prompt="A designação da receita será idêntica à do Orçamento da Região, aprovado para o ano em curso." sqref="B1 G1" xr:uid="{00000000-0002-0000-0200-000000000000}"/>
  </dataValidations>
  <pageMargins left="0.75" right="0.75" top="1" bottom="1" header="0.5" footer="0.5"/>
  <pageSetup paperSize="9" orientation="portrait" horizontalDpi="360" verticalDpi="360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/>
  <dimension ref="A1"/>
  <sheetViews>
    <sheetView showGridLines="0" showRowColHeaders="0" workbookViewId="0">
      <selection activeCell="P51" sqref="P51"/>
    </sheetView>
  </sheetViews>
  <sheetFormatPr defaultRowHeight="12.75" x14ac:dyDescent="0.2"/>
  <cols>
    <col min="1" max="16384" width="9.140625" style="68"/>
  </cols>
  <sheetData/>
  <sheetProtection algorithmName="SHA-512" hashValue="v76s45NtQnvBIPKCBOcVwbWG+5V+LoPyISwIhurSKKlBKDU07FjKj5ZML5LIEAHrOa66jVH16LrLscrTi7vFTg==" saltValue="b9pPdXThpvqNmPBp/F6xWA==" spinCount="100000" sheet="1" objects="1" scenarios="1" selectLockedCells="1" selectUnlockedCell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5"/>
  <dimension ref="A1:M23"/>
  <sheetViews>
    <sheetView zoomScale="85" workbookViewId="0">
      <selection activeCell="A8" sqref="A8"/>
    </sheetView>
  </sheetViews>
  <sheetFormatPr defaultRowHeight="12.75" x14ac:dyDescent="0.2"/>
  <cols>
    <col min="1" max="1" width="15.5703125" customWidth="1"/>
    <col min="4" max="4" width="10" bestFit="1" customWidth="1"/>
  </cols>
  <sheetData>
    <row r="1" spans="1:13" s="1" customFormat="1" x14ac:dyDescent="0.2">
      <c r="A1" s="11">
        <f>'Guia Receita'!Total</f>
        <v>0</v>
      </c>
      <c r="B1" t="s">
        <v>14</v>
      </c>
      <c r="C1" s="12">
        <v>0</v>
      </c>
      <c r="D1" s="12">
        <f>ROUNDDOWN(F1/10,0)</f>
        <v>0</v>
      </c>
      <c r="E1" s="12">
        <f>F1-D1*10</f>
        <v>0</v>
      </c>
      <c r="F1" s="12">
        <f>H1</f>
        <v>0</v>
      </c>
      <c r="G1" s="12">
        <f>A1-A2*1000000-A3*1000-A4</f>
        <v>0</v>
      </c>
      <c r="H1" s="13">
        <f>ROUND(G1*100,0)</f>
        <v>0</v>
      </c>
    </row>
    <row r="2" spans="1:13" x14ac:dyDescent="0.2">
      <c r="A2">
        <f>INT(A1/1000000)</f>
        <v>0</v>
      </c>
      <c r="B2" t="str">
        <f>IF(A2&lt;1,"",IF(A2=1,"milhão ","milhões "))</f>
        <v/>
      </c>
      <c r="C2">
        <f>INT(A2/100)</f>
        <v>0</v>
      </c>
      <c r="D2">
        <f>INT((A2-C2*100)/10)</f>
        <v>0</v>
      </c>
      <c r="E2">
        <f>INT(A2-C2*100-D2*10)</f>
        <v>0</v>
      </c>
      <c r="F2">
        <f>A2-C2*100</f>
        <v>0</v>
      </c>
    </row>
    <row r="3" spans="1:13" x14ac:dyDescent="0.2">
      <c r="A3">
        <f>INT((A1-A2*1000000)/1000)</f>
        <v>0</v>
      </c>
      <c r="B3" t="str">
        <f>IF(A3&gt;0,"mil ","")</f>
        <v/>
      </c>
      <c r="C3">
        <f>INT(A3/100)</f>
        <v>0</v>
      </c>
      <c r="D3">
        <f>INT((A3-C3*100)/10)</f>
        <v>0</v>
      </c>
      <c r="E3">
        <f>INT(A3-C3*100-D3*10)</f>
        <v>0</v>
      </c>
      <c r="F3">
        <f>A3-C3*100</f>
        <v>0</v>
      </c>
    </row>
    <row r="4" spans="1:13" x14ac:dyDescent="0.2">
      <c r="A4">
        <f>FLOOR(A1-A2*1000000-A3*1000,1)</f>
        <v>0</v>
      </c>
      <c r="B4" t="str">
        <f>IF(A1&gt;0,"euros ","")</f>
        <v/>
      </c>
      <c r="C4">
        <f>INT(A4/100)</f>
        <v>0</v>
      </c>
      <c r="D4">
        <f>INT((A4-C4*100)/10)</f>
        <v>0</v>
      </c>
      <c r="E4">
        <f>INT(A4-C4*100-D4*10)</f>
        <v>0</v>
      </c>
      <c r="F4">
        <f>INT(A4-C4*100)</f>
        <v>0</v>
      </c>
    </row>
    <row r="5" spans="1:13" x14ac:dyDescent="0.2">
      <c r="B5" t="str">
        <f>IF(A1&lt;2,"euro ",B4)</f>
        <v xml:space="preserve">euro </v>
      </c>
      <c r="C5" s="213" t="s">
        <v>9</v>
      </c>
      <c r="D5" s="216"/>
      <c r="E5" s="214"/>
      <c r="F5" s="213" t="s">
        <v>10</v>
      </c>
      <c r="G5" s="216"/>
      <c r="H5" s="214"/>
      <c r="I5" s="213" t="s">
        <v>11</v>
      </c>
      <c r="J5" s="216"/>
      <c r="K5" s="214"/>
      <c r="L5" s="213" t="s">
        <v>14</v>
      </c>
      <c r="M5" s="214"/>
    </row>
    <row r="6" spans="1:13" x14ac:dyDescent="0.2">
      <c r="B6" t="str">
        <f>IF(A3+A4=0,"de euros ",B5)</f>
        <v xml:space="preserve">de euros </v>
      </c>
      <c r="C6" s="10" t="str">
        <f>IF($A$2=100,"cem ",IF($C$2=1,"cento ",""))</f>
        <v/>
      </c>
      <c r="D6" s="2" t="str">
        <f>IF(D2&gt;0,IF(F2=10,"dez ",IF(F2&lt;10,"","onze ")),"")</f>
        <v/>
      </c>
      <c r="E6" s="3" t="str">
        <f>IF(D2&lt;&gt;1,"um ","")</f>
        <v xml:space="preserve">um </v>
      </c>
      <c r="F6" s="2" t="str">
        <f>IF($A$3=100,"cem ",IF(C$3=1,"cento ",""))</f>
        <v/>
      </c>
      <c r="G6" s="2" t="str">
        <f>IF(D3&gt;0,IF(F3=10,"dez ",IF(F3&lt;10,"","onze ")),"")</f>
        <v/>
      </c>
      <c r="H6" s="3" t="str">
        <f>IF($D$3&lt;&gt;1,"um ","")</f>
        <v xml:space="preserve">um </v>
      </c>
      <c r="I6" s="10" t="str">
        <f>IF($A$4=100,"cem ",IF($C$4=1,"cento ",""))</f>
        <v/>
      </c>
      <c r="J6" s="2" t="str">
        <f>IF(D4&gt;0,IF(F4=10,"dez ",IF(F4&lt;10,"","onze ")),"")</f>
        <v/>
      </c>
      <c r="K6" s="3" t="str">
        <f>IF($D$4&lt;&gt;1,"um ","")</f>
        <v xml:space="preserve">um </v>
      </c>
      <c r="L6" s="10" t="str">
        <f>IF(D1&gt;0,IF(F1=10,"dez ",IF(F1&lt;10,"","onze ")),"")</f>
        <v/>
      </c>
      <c r="M6" s="3" t="str">
        <f>IF($D$1&lt;&gt;1,"um ","")</f>
        <v xml:space="preserve">um </v>
      </c>
    </row>
    <row r="7" spans="1:13" x14ac:dyDescent="0.2">
      <c r="B7" t="str">
        <f>IF(A1&lt;1,"",B6)</f>
        <v/>
      </c>
      <c r="C7" s="4" t="str">
        <f>IF($C$2=2,"duzentos ",C6)</f>
        <v/>
      </c>
      <c r="D7" s="5" t="str">
        <f>IF(D6="onze ",IF($E$2=2,"doze ",D6),D6)</f>
        <v/>
      </c>
      <c r="E7" s="6" t="str">
        <f>IF(E6="um ",IF($E$2=2,"dois ",E6),E6)</f>
        <v xml:space="preserve">um </v>
      </c>
      <c r="F7" s="5" t="str">
        <f>IF(C$3=2,"duzentos ",F6)</f>
        <v/>
      </c>
      <c r="G7" s="5" t="str">
        <f>IF(G6="onze ",IF($E$3=2,"doze ",G6),G6)</f>
        <v/>
      </c>
      <c r="H7" s="6" t="str">
        <f>IF(H6="um ",IF($E$3=2,"dois ",H6),H6)</f>
        <v xml:space="preserve">um </v>
      </c>
      <c r="I7" s="4" t="str">
        <f>IF($C$4=2,"duzentos ",I6)</f>
        <v/>
      </c>
      <c r="J7" s="5" t="str">
        <f>IF(J6="onze ",IF($E$4=2,"doze ",J6),J6)</f>
        <v/>
      </c>
      <c r="K7" s="6" t="str">
        <f>IF(K6="um ",IF($E$4=2,"dois ",K6),K6)</f>
        <v xml:space="preserve">um </v>
      </c>
      <c r="L7" s="5" t="str">
        <f>IF(L6="onze ",IF(E1=2,"doze ",L6),L6)</f>
        <v/>
      </c>
      <c r="M7" s="6" t="str">
        <f>IF(M6="um ",IF($E$1=2,"dois ",M6),M6)</f>
        <v xml:space="preserve">um </v>
      </c>
    </row>
    <row r="8" spans="1:13" x14ac:dyDescent="0.2">
      <c r="A8" s="64">
        <f ca="1">IF('Dados mestre'!F15&gt;0,'Dados mestre'!F15,NOW())</f>
        <v>43873.803452083303</v>
      </c>
      <c r="B8" t="str">
        <f>IF(G1&gt;0,IF(A1&gt;=1,"e ",""),"")</f>
        <v/>
      </c>
      <c r="C8" s="4" t="str">
        <f>IF(C$2=3,"trezentos ",C7)</f>
        <v/>
      </c>
      <c r="D8" s="5" t="str">
        <f>IF(D7="onze ",IF($E$2=3,"treze ",D7),D7)</f>
        <v/>
      </c>
      <c r="E8" s="6" t="str">
        <f>IF(E7="um ",IF($E$2=3,"três ",E7),E7)</f>
        <v xml:space="preserve">um </v>
      </c>
      <c r="F8" s="5" t="str">
        <f>IF(C$3=3,"trezentos ",F7)</f>
        <v/>
      </c>
      <c r="G8" s="5" t="str">
        <f>IF(G7="onze ",IF($E$3=3,"treze ",G7),G7)</f>
        <v/>
      </c>
      <c r="H8" s="6" t="str">
        <f>IF(H7="um ",IF($E$3=3,"três ",H7),H7)</f>
        <v xml:space="preserve">um </v>
      </c>
      <c r="I8" s="4" t="str">
        <f>IF($C$4=3,"trezentos ",I7)</f>
        <v/>
      </c>
      <c r="J8" s="5" t="str">
        <f>IF(J7="onze ",IF($E$4=3,"treze ",J7),J7)</f>
        <v/>
      </c>
      <c r="K8" s="6" t="str">
        <f>IF(K7="um ",IF($E$4=3,"três ",K7),K7)</f>
        <v xml:space="preserve">um </v>
      </c>
      <c r="L8" s="5" t="str">
        <f>IF(L7="onze ",IF(E1=3,"treze ",L7),L7)</f>
        <v/>
      </c>
      <c r="M8" s="6" t="str">
        <f>IF(M7="um ",IF($E$1=3,"três ",M7),M7)</f>
        <v xml:space="preserve">um </v>
      </c>
    </row>
    <row r="9" spans="1:13" x14ac:dyDescent="0.2">
      <c r="A9" t="str">
        <f ca="1">TEXT(A8,"aaaa")</f>
        <v>2020</v>
      </c>
      <c r="B9" t="str">
        <f>IF($G$1&gt;0,"cêntimos","")</f>
        <v/>
      </c>
      <c r="C9" s="4" t="str">
        <f>IF(C$2=4,"quatrocentos ",C8)</f>
        <v/>
      </c>
      <c r="D9" s="5" t="str">
        <f>IF(D8="onze ",IF($E$2=4,"catorze ",D8),D8)</f>
        <v/>
      </c>
      <c r="E9" s="6" t="str">
        <f>IF(E8="um ",IF($E$2=4,"quatro ",E8),E8)</f>
        <v xml:space="preserve">um </v>
      </c>
      <c r="F9" s="5" t="str">
        <f>IF(C$3=4,"quatrocentos ",F8)</f>
        <v/>
      </c>
      <c r="G9" s="5" t="str">
        <f>IF(G8="onze ",IF($E$3=4,"catorze ",G8),G8)</f>
        <v/>
      </c>
      <c r="H9" s="6" t="str">
        <f>IF(H8="um ",IF($E$3=4,"quatro ",H8),H8)</f>
        <v xml:space="preserve">um </v>
      </c>
      <c r="I9" s="4" t="str">
        <f>IF($C$4=4,"quatrocentos ",I8)</f>
        <v/>
      </c>
      <c r="J9" s="5" t="str">
        <f>IF(J8="onze ",IF($E$4=4,"catorze ",J8),J8)</f>
        <v/>
      </c>
      <c r="K9" s="6" t="str">
        <f>IF(K8="um ",IF($E$4=4,"quatro ",K8),K8)</f>
        <v xml:space="preserve">um </v>
      </c>
      <c r="L9" s="5" t="str">
        <f>IF(L8="onze ",IF($E$1=4,"catorze ",L8),L8)</f>
        <v/>
      </c>
      <c r="M9" s="6" t="str">
        <f>IF(M8="um ",IF($E$1=4,"quatro ",M8),M8)</f>
        <v xml:space="preserve">um </v>
      </c>
    </row>
    <row r="10" spans="1:13" x14ac:dyDescent="0.2">
      <c r="A10" t="str">
        <f ca="1">TEXT($A$8,"d")</f>
        <v>12</v>
      </c>
      <c r="B10" t="str">
        <f>IF($F$1=1,"cêntimo",B9)</f>
        <v/>
      </c>
      <c r="C10" s="4" t="str">
        <f>IF(C$2=5,"quinhentos ",C9)</f>
        <v/>
      </c>
      <c r="D10" s="5" t="str">
        <f>IF(D9="onze ",IF($E$2=5,"quinze ",D9),D9)</f>
        <v/>
      </c>
      <c r="E10" s="6" t="str">
        <f>IF(E9="um ",IF($E$2=5,"cinco ",E9),E9)</f>
        <v xml:space="preserve">um </v>
      </c>
      <c r="F10" s="5" t="str">
        <f>IF(C$3=5,"quinhentos ",F9)</f>
        <v/>
      </c>
      <c r="G10" s="5" t="str">
        <f>IF(G9="onze ",IF($E$3=5,"quinze ",G9),G9)</f>
        <v/>
      </c>
      <c r="H10" s="6" t="str">
        <f>IF(H9="um ",IF($E$3=5,"cinco ",H9),H9)</f>
        <v xml:space="preserve">um </v>
      </c>
      <c r="I10" s="4" t="str">
        <f>IF($C$4=5,"quinhentos ",I9)</f>
        <v/>
      </c>
      <c r="J10" s="5" t="str">
        <f>IF(J9="onze ",IF($E$4=5,"quinze ",J9),J9)</f>
        <v/>
      </c>
      <c r="K10" s="6" t="str">
        <f>IF(K9="um ",IF($E$4=5,"cinco ",K9),K9)</f>
        <v xml:space="preserve">um </v>
      </c>
      <c r="L10" s="5" t="str">
        <f>IF(L9="onze ",IF($E$1=5,"quinze ",L9),L9)</f>
        <v/>
      </c>
      <c r="M10" s="6" t="str">
        <f>IF(M9="um ",IF($E$1=5,"cinco ",M9),M9)</f>
        <v xml:space="preserve">um </v>
      </c>
    </row>
    <row r="11" spans="1:13" x14ac:dyDescent="0.2">
      <c r="A11" t="str">
        <f ca="1">TEXT($A$8,"mmmm")</f>
        <v>fevereiro</v>
      </c>
      <c r="C11" s="4" t="str">
        <f>IF(C$2=6,"seiscentos ",C10)</f>
        <v/>
      </c>
      <c r="D11" s="5" t="str">
        <f>IF(D10="onze ",IF($E$2=6,"dezasseis ",D10),D10)</f>
        <v/>
      </c>
      <c r="E11" s="6" t="str">
        <f>IF(E10="um ",IF($E$2=6,"seis ",E10),E10)</f>
        <v xml:space="preserve">um </v>
      </c>
      <c r="F11" s="5" t="str">
        <f>IF(C$3=6,"seiscentos ",F10)</f>
        <v/>
      </c>
      <c r="G11" s="5" t="str">
        <f>IF(G10="onze ",IF($E$3=6,"dezasseis ",G10),G10)</f>
        <v/>
      </c>
      <c r="H11" s="6" t="str">
        <f>IF(H10="um ",IF($E$3=6,"seis ",H10),H10)</f>
        <v xml:space="preserve">um </v>
      </c>
      <c r="I11" s="4" t="str">
        <f>IF($C$4=6,"seiscentos ",I10)</f>
        <v/>
      </c>
      <c r="J11" s="5" t="str">
        <f>IF(J10="onze ",IF($E$4=6,"dezasseis ",J10),J10)</f>
        <v/>
      </c>
      <c r="K11" s="6" t="str">
        <f>IF(K10="um ",IF($E$4=6,"seis ",K10),K10)</f>
        <v xml:space="preserve">um </v>
      </c>
      <c r="L11" s="5" t="str">
        <f>IF(L10="onze ",IF($E$1=6,"dezasseis ",L10),L10)</f>
        <v/>
      </c>
      <c r="M11" s="6" t="str">
        <f>IF(M10="um ",IF($E$1=6,"seis ",M10),M10)</f>
        <v xml:space="preserve">um </v>
      </c>
    </row>
    <row r="12" spans="1:13" x14ac:dyDescent="0.2">
      <c r="C12" s="4" t="str">
        <f>IF(C$2=7,"setecentos ",C11)</f>
        <v/>
      </c>
      <c r="D12" s="5" t="str">
        <f>IF(D11="onze ",IF($E$2=7,"dezassete ",D11),D11)</f>
        <v/>
      </c>
      <c r="E12" s="6" t="str">
        <f>IF(E11="um ",IF($E$2=7,"sete ",E11),E11)</f>
        <v xml:space="preserve">um </v>
      </c>
      <c r="F12" s="5" t="str">
        <f>IF(C$3=7,"setecentos ",F11)</f>
        <v/>
      </c>
      <c r="G12" s="5" t="str">
        <f>IF(G11="onze ",IF($E$3=7,"dezassete ",G11),G11)</f>
        <v/>
      </c>
      <c r="H12" s="6" t="str">
        <f>IF(H11="um ",IF($E$3=7,"sete ",H11),H11)</f>
        <v xml:space="preserve">um </v>
      </c>
      <c r="I12" s="4" t="str">
        <f>IF($C$4=7,"setecentos ",I11)</f>
        <v/>
      </c>
      <c r="J12" s="5" t="str">
        <f>IF(J11="onze ",IF($E$4=7,"dezassete ",J11),J11)</f>
        <v/>
      </c>
      <c r="K12" s="6" t="str">
        <f>IF(K11="um ",IF($E$4=7,"sete ",K11),K11)</f>
        <v xml:space="preserve">um </v>
      </c>
      <c r="L12" s="5" t="str">
        <f>IF(L11="onze ",IF($E$1=7,"dezassete ",L11),L11)</f>
        <v/>
      </c>
      <c r="M12" s="6" t="str">
        <f>IF(M11="um ",IF($E$1=7,"sete ",M11),M11)</f>
        <v xml:space="preserve">um </v>
      </c>
    </row>
    <row r="13" spans="1:13" x14ac:dyDescent="0.2">
      <c r="C13" s="4" t="str">
        <f>IF(C$2=8,"oitocentos ",C12)</f>
        <v/>
      </c>
      <c r="D13" s="5" t="str">
        <f>IF(D12="onze ",IF($E$2=8,"dezoito ",D12),D12)</f>
        <v/>
      </c>
      <c r="E13" s="6" t="str">
        <f>IF(E12="um ",IF($E$2=8,"oito ",E12),E12)</f>
        <v xml:space="preserve">um </v>
      </c>
      <c r="F13" s="5" t="str">
        <f>IF(C$3=8,"oitocentos ",F12)</f>
        <v/>
      </c>
      <c r="G13" s="5" t="str">
        <f>IF(G12="onze ",IF($E$3=8,"dezoito ",G12),G12)</f>
        <v/>
      </c>
      <c r="H13" s="6" t="str">
        <f>IF(H12="um ",IF($E$3=8,"oito ",H12),H12)</f>
        <v xml:space="preserve">um </v>
      </c>
      <c r="I13" s="4" t="str">
        <f>IF($C$4=8,"oitocentos ",I12)</f>
        <v/>
      </c>
      <c r="J13" s="5" t="str">
        <f>IF(J12="onze ",IF($E$4=8,"dezoito ",J12),J12)</f>
        <v/>
      </c>
      <c r="K13" s="6" t="str">
        <f>IF(K12="um ",IF($E$4=8,"oito ",K12),K12)</f>
        <v xml:space="preserve">um </v>
      </c>
      <c r="L13" s="5" t="str">
        <f>IF(L12="onze ",IF($E$1=8,"dezoito ",L12),L12)</f>
        <v/>
      </c>
      <c r="M13" s="6" t="str">
        <f>IF(M12="um ",IF($E$1=8,"oito ",M12),M12)</f>
        <v xml:space="preserve">um </v>
      </c>
    </row>
    <row r="14" spans="1:13" x14ac:dyDescent="0.2">
      <c r="C14" s="4" t="str">
        <f>IF(C$2=9,"novecentos ",C13)</f>
        <v/>
      </c>
      <c r="D14" s="5" t="str">
        <f>IF(D13="onze ",IF($E$2=9,"dezanove ",D13),D13)</f>
        <v/>
      </c>
      <c r="E14" s="6" t="str">
        <f>IF(E13="um ",IF($E$2=9,"nove ",E13),E13)</f>
        <v xml:space="preserve">um </v>
      </c>
      <c r="F14" s="5" t="str">
        <f>IF(C$3=9,"novecentos ",F13)</f>
        <v/>
      </c>
      <c r="G14" s="5" t="str">
        <f>IF(G13="onze ",IF($E$3=9,"dezanove ",G13),G13)</f>
        <v/>
      </c>
      <c r="H14" s="6" t="str">
        <f>IF(H13="um ",IF($E$3=9,"nove ",H13),H13)</f>
        <v xml:space="preserve">um </v>
      </c>
      <c r="I14" s="4" t="str">
        <f>IF($C$4=9,"novecentos ",I13)</f>
        <v/>
      </c>
      <c r="J14" s="5" t="str">
        <f>IF(J13="onze ",IF($E$4=9,"dezanove ",J13),J13)</f>
        <v/>
      </c>
      <c r="K14" s="6" t="str">
        <f>IF(K13="um ",IF($E$4=9,"nove ",K13),K13)</f>
        <v xml:space="preserve">um </v>
      </c>
      <c r="L14" s="5" t="str">
        <f>IF(L13="onze ",IF($E$1=9,"dezanove ",L13),L13)</f>
        <v/>
      </c>
      <c r="M14" s="6" t="str">
        <f>IF(M13="um ",IF($E$1=9,"nove ",M13),M13)</f>
        <v xml:space="preserve">um </v>
      </c>
    </row>
    <row r="15" spans="1:13" x14ac:dyDescent="0.2">
      <c r="C15" s="4"/>
      <c r="D15" s="5" t="str">
        <f>IF($F$2&gt;19,IF($D$2=2,"vinte ",D14),D14)</f>
        <v/>
      </c>
      <c r="E15" s="6" t="str">
        <f>IF(E2=0,"",E14)</f>
        <v/>
      </c>
      <c r="F15" s="5"/>
      <c r="G15" s="5" t="str">
        <f>IF($F$3&gt;19,IF($D$3=2,"vinte ",G14),G14)</f>
        <v/>
      </c>
      <c r="H15" s="6" t="str">
        <f>IF($E$3=0,"",H14)</f>
        <v/>
      </c>
      <c r="I15" s="4"/>
      <c r="J15" s="5" t="str">
        <f>IF($F$4&gt;19,IF($D$4=2,"vinte ",J14),J14)</f>
        <v/>
      </c>
      <c r="K15" s="6" t="str">
        <f>IF($E$4=0,"",K14)</f>
        <v/>
      </c>
      <c r="L15" s="5" t="str">
        <f>IF($F$1&gt;19,IF($D$1=2,"vinte ",L14),L14)</f>
        <v/>
      </c>
      <c r="M15" s="6" t="str">
        <f>IF($E$1=0,"",M14)</f>
        <v/>
      </c>
    </row>
    <row r="16" spans="1:13" x14ac:dyDescent="0.2">
      <c r="C16" s="4"/>
      <c r="D16" s="5" t="str">
        <f>IF($F$2&gt;19,IF($D$2=3,"trinta ",D15),D15)</f>
        <v/>
      </c>
      <c r="E16" s="6"/>
      <c r="F16" s="5"/>
      <c r="G16" s="5" t="str">
        <f>IF($F$3&gt;19,IF($D$3=3,"trinta ",G15),G15)</f>
        <v/>
      </c>
      <c r="H16" s="6" t="str">
        <f>IF($E$3=1,IF(D3+C3=0,"",H15),H15)</f>
        <v/>
      </c>
      <c r="I16" s="4"/>
      <c r="J16" s="5" t="str">
        <f>IF($F$4&gt;19,IF($D$4=3,"trinta ",J15),J15)</f>
        <v/>
      </c>
      <c r="K16" s="6"/>
      <c r="L16" s="5" t="str">
        <f>IF($F$1&gt;19,IF($D$1=3,"trinta ",L15),L15)</f>
        <v/>
      </c>
      <c r="M16" s="6"/>
    </row>
    <row r="17" spans="1:13" x14ac:dyDescent="0.2">
      <c r="C17" s="4"/>
      <c r="D17" s="5" t="str">
        <f>IF($F$2&gt;19,IF($D$2=4,"quarenta ",D16),D16)</f>
        <v/>
      </c>
      <c r="E17" s="6"/>
      <c r="F17" s="5"/>
      <c r="G17" s="5" t="str">
        <f>IF($F$3&gt;19,IF($D$3=4,"quarenta ",G16),G16)</f>
        <v/>
      </c>
      <c r="H17" s="6"/>
      <c r="I17" s="4"/>
      <c r="J17" s="5" t="str">
        <f>IF($F$4&gt;19,IF($D$4=4,"quarenta ",J16),J16)</f>
        <v/>
      </c>
      <c r="K17" s="6"/>
      <c r="L17" s="5" t="str">
        <f>IF($F$1&gt;19,IF($D$1=4,"quarenta ",L16),L16)</f>
        <v/>
      </c>
      <c r="M17" s="6"/>
    </row>
    <row r="18" spans="1:13" x14ac:dyDescent="0.2">
      <c r="C18" s="4"/>
      <c r="D18" s="5" t="str">
        <f>IF($F$2&gt;19,IF($D$2=5,"cinquenta ",D17),D17)</f>
        <v/>
      </c>
      <c r="E18" s="6"/>
      <c r="F18" s="5"/>
      <c r="G18" s="5" t="str">
        <f>IF($F$3&gt;19,IF($D$3=5,"cinquenta ",G17),G17)</f>
        <v/>
      </c>
      <c r="H18" s="6"/>
      <c r="I18" s="4"/>
      <c r="J18" s="5" t="str">
        <f>IF($F$4&gt;19,IF($D$4=5,"cinquenta ",J17),J17)</f>
        <v/>
      </c>
      <c r="K18" s="6"/>
      <c r="L18" s="5" t="str">
        <f>IF($F$1&gt;19,IF($D$1=5,"cinquenta ",L17),L17)</f>
        <v/>
      </c>
      <c r="M18" s="6"/>
    </row>
    <row r="19" spans="1:13" x14ac:dyDescent="0.2">
      <c r="C19" s="4"/>
      <c r="D19" s="5" t="str">
        <f>IF($F$2&gt;19,IF($D$2=6,"sessenta ",D18),D18)</f>
        <v/>
      </c>
      <c r="E19" s="6"/>
      <c r="F19" s="5"/>
      <c r="G19" s="5" t="str">
        <f>IF($F$3&gt;19,IF($D$3=6,"sessenta ",G18),G18)</f>
        <v/>
      </c>
      <c r="H19" s="6"/>
      <c r="I19" s="4"/>
      <c r="J19" s="5" t="str">
        <f>IF($F$4&gt;19,IF($D$4=6,"sessenta ",J18),J18)</f>
        <v/>
      </c>
      <c r="K19" s="6"/>
      <c r="L19" s="5" t="str">
        <f>IF($F$1&gt;19,IF($D$1=6,"sessenta ",L18),L18)</f>
        <v/>
      </c>
      <c r="M19" s="6"/>
    </row>
    <row r="20" spans="1:13" x14ac:dyDescent="0.2">
      <c r="C20" s="4"/>
      <c r="D20" s="5" t="str">
        <f>IF($F$2&gt;19,IF($D$2=7,"setenta ",D19),D19)</f>
        <v/>
      </c>
      <c r="E20" s="6"/>
      <c r="F20" s="5"/>
      <c r="G20" s="5" t="str">
        <f>IF($F$3&gt;19,IF($D$3=7,"setenta ",G19),G19)</f>
        <v/>
      </c>
      <c r="H20" s="6"/>
      <c r="I20" s="4"/>
      <c r="J20" s="5" t="str">
        <f>IF($F$4&gt;19,IF($D$4=7,"setenta ",J19),J19)</f>
        <v/>
      </c>
      <c r="K20" s="6"/>
      <c r="L20" s="5" t="str">
        <f>IF($F$1&gt;19,IF($D$1=7,"setenta ",L19),L19)</f>
        <v/>
      </c>
      <c r="M20" s="6"/>
    </row>
    <row r="21" spans="1:13" x14ac:dyDescent="0.2">
      <c r="C21" s="4"/>
      <c r="D21" s="5" t="str">
        <f>IF($F$2&gt;19,IF($D$2=8,"oitenta ",D20),D20)</f>
        <v/>
      </c>
      <c r="E21" s="6"/>
      <c r="F21" s="5"/>
      <c r="G21" s="5" t="str">
        <f>IF($F$3&gt;19,IF($D$3=8,"oitenta ",G20),G20)</f>
        <v/>
      </c>
      <c r="H21" s="6"/>
      <c r="I21" s="4"/>
      <c r="J21" s="5" t="str">
        <f>IF($F$4&gt;19,IF($D$4=8,"oitenta ",J20),J20)</f>
        <v/>
      </c>
      <c r="K21" s="6"/>
      <c r="L21" s="5" t="str">
        <f>IF($F$1&gt;19,IF($D$1=8,"oitenta ",L20),L20)</f>
        <v/>
      </c>
      <c r="M21" s="6"/>
    </row>
    <row r="22" spans="1:13" x14ac:dyDescent="0.2">
      <c r="C22" s="7"/>
      <c r="D22" s="8" t="str">
        <f>IF($F$2&gt;19,IF($D$2=9,"noventa ",D21),D21)</f>
        <v/>
      </c>
      <c r="E22" s="9"/>
      <c r="F22" s="8"/>
      <c r="G22" s="5" t="str">
        <f>IF($F$3&gt;19,IF($D$3=9,"noventa ",G21),G21)</f>
        <v/>
      </c>
      <c r="H22" s="9"/>
      <c r="I22" s="7"/>
      <c r="J22" s="8" t="str">
        <f>IF($F$4&gt;19,IF($D$4=9,"noventa ",J21),J21)</f>
        <v/>
      </c>
      <c r="K22" s="9"/>
      <c r="L22" s="8" t="str">
        <f>IF($F$1&gt;19,IF($D$1=9,"noventa ",L21),L21)</f>
        <v/>
      </c>
      <c r="M22" s="9"/>
    </row>
    <row r="23" spans="1:13" x14ac:dyDescent="0.2">
      <c r="A23" s="215" t="str">
        <f>C14&amp;D22&amp;E15&amp;B2&amp;F14&amp;G22&amp;H16&amp;B3&amp;I14&amp;J22&amp;K15&amp;B7&amp;B8&amp;L22&amp;M15&amp;B10</f>
        <v/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</row>
  </sheetData>
  <mergeCells count="5">
    <mergeCell ref="L5:M5"/>
    <mergeCell ref="A23:K23"/>
    <mergeCell ref="C5:E5"/>
    <mergeCell ref="F5:H5"/>
    <mergeCell ref="I5:K5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05A5FD8F6C74A920E4AE5658FB598" ma:contentTypeVersion="2" ma:contentTypeDescription="Criar um novo documento." ma:contentTypeScope="" ma:versionID="7ecaa6a51b1229a043292b1f1766818a">
  <xsd:schema xmlns:xsd="http://www.w3.org/2001/XMLSchema" xmlns:xs="http://www.w3.org/2001/XMLSchema" xmlns:p="http://schemas.microsoft.com/office/2006/metadata/properties" xmlns:ns2="c7da77ff-cd2d-4857-b670-5bbc6aa35e5c" targetNamespace="http://schemas.microsoft.com/office/2006/metadata/properties" ma:root="true" ma:fieldsID="9e6088ce860798bfb0bf749259762986" ns2:_="">
    <xsd:import namespace="c7da77ff-cd2d-4857-b670-5bbc6aa35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da77ff-cd2d-4857-b670-5bbc6aa35e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2D298E-2347-498A-94D6-8FA8CC2EAA7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c7da77ff-cd2d-4857-b670-5bbc6aa35e5c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5400FAE-1AE2-463E-81F9-65E75586AA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DE6085-3DC0-412F-A8B9-141C3F5BD7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da77ff-cd2d-4857-b670-5bbc6aa35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3</vt:i4>
      </vt:variant>
    </vt:vector>
  </HeadingPairs>
  <TitlesOfParts>
    <vt:vector size="8" baseType="lpstr">
      <vt:lpstr>Guia Receita</vt:lpstr>
      <vt:lpstr>Dados mestre</vt:lpstr>
      <vt:lpstr>Tabela</vt:lpstr>
      <vt:lpstr>Exemplo preenchido</vt:lpstr>
      <vt:lpstr>Extensos Euros</vt:lpstr>
      <vt:lpstr>'Guia Receita'!Área_de_Impressão</vt:lpstr>
      <vt:lpstr>tab</vt:lpstr>
      <vt:lpstr>'Guia Receita'!Total</vt:lpstr>
    </vt:vector>
  </TitlesOfParts>
  <Company>Pre-installed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Henriques</dc:creator>
  <cp:lastModifiedBy>Utilizador</cp:lastModifiedBy>
  <cp:lastPrinted>2020-02-10T17:19:57Z</cp:lastPrinted>
  <dcterms:created xsi:type="dcterms:W3CDTF">1998-11-27T10:41:31Z</dcterms:created>
  <dcterms:modified xsi:type="dcterms:W3CDTF">2020-02-12T20:17:20Z</dcterms:modified>
</cp:coreProperties>
</file>