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 windowWidth="4290" windowHeight="3060"/>
  </bookViews>
  <sheets>
    <sheet name="Modelo EXEC QUAR 2012" sheetId="1" r:id="rId1"/>
    <sheet name="Gráficos" sheetId="2" r:id="rId2"/>
    <sheet name="ind DATAS" sheetId="3" r:id="rId3"/>
    <sheet name="ANEXO OBS-CÁLCULOS" sheetId="4" r:id="rId4"/>
    <sheet name="ANEXO OBS-NOTAS EXPLICATIVAS" sheetId="5" r:id="rId5"/>
  </sheets>
  <calcPr calcId="145621"/>
</workbook>
</file>

<file path=xl/calcChain.xml><?xml version="1.0" encoding="utf-8"?>
<calcChain xmlns="http://schemas.openxmlformats.org/spreadsheetml/2006/main">
  <c r="C34" i="1" l="1"/>
  <c r="C27" i="1"/>
  <c r="C17" i="1"/>
  <c r="I53" i="1" l="1"/>
  <c r="I52" i="1"/>
  <c r="I51" i="1"/>
  <c r="I50" i="1"/>
  <c r="I49" i="1"/>
  <c r="I48" i="1"/>
  <c r="I47" i="1"/>
  <c r="G53" i="1"/>
  <c r="E22" i="5" l="1"/>
  <c r="D22" i="5"/>
  <c r="F9" i="5"/>
  <c r="E9" i="5"/>
  <c r="C9" i="5"/>
  <c r="F30" i="1" l="1"/>
  <c r="F37" i="1" l="1"/>
  <c r="F26" i="1"/>
  <c r="D20" i="3"/>
  <c r="D22" i="3" s="1"/>
  <c r="C20" i="3"/>
  <c r="C22" i="3" s="1"/>
  <c r="B20" i="3"/>
  <c r="F20" i="1"/>
  <c r="D44" i="2" l="1"/>
  <c r="C44" i="2"/>
  <c r="F23" i="1" l="1"/>
  <c r="F33" i="1" l="1"/>
  <c r="G62" i="1" l="1"/>
  <c r="E62" i="1"/>
  <c r="G63" i="1" l="1"/>
  <c r="I62" i="1"/>
  <c r="E47" i="1"/>
  <c r="E48" i="1"/>
  <c r="J36" i="1"/>
  <c r="J32" i="1"/>
  <c r="J29" i="1"/>
  <c r="J25" i="1"/>
  <c r="J22" i="1"/>
  <c r="J19" i="1"/>
  <c r="C54" i="2"/>
  <c r="D45" i="2"/>
  <c r="C45" i="2"/>
  <c r="C24" i="2"/>
  <c r="C18" i="2"/>
  <c r="C19" i="2"/>
  <c r="C14" i="2"/>
  <c r="C13" i="2"/>
  <c r="C12" i="2"/>
  <c r="I58" i="1"/>
  <c r="I57" i="1"/>
  <c r="E53" i="1"/>
  <c r="C53" i="2" s="1"/>
</calcChain>
</file>

<file path=xl/sharedStrings.xml><?xml version="1.0" encoding="utf-8"?>
<sst xmlns="http://schemas.openxmlformats.org/spreadsheetml/2006/main" count="257" uniqueCount="222">
  <si>
    <t>Gabinete de Planeamento</t>
  </si>
  <si>
    <t>Objectivos Estratégicos (OE):</t>
  </si>
  <si>
    <t>Resultado</t>
  </si>
  <si>
    <t>Superou</t>
  </si>
  <si>
    <t xml:space="preserve">Atingiu </t>
  </si>
  <si>
    <t>Não atingiu</t>
  </si>
  <si>
    <t>Desvios</t>
  </si>
  <si>
    <t>Classificação</t>
  </si>
  <si>
    <t>Concretização</t>
  </si>
  <si>
    <t>Ind 1</t>
  </si>
  <si>
    <t>Peso</t>
  </si>
  <si>
    <t>Meios Disponíveis</t>
  </si>
  <si>
    <t>Pontuação</t>
  </si>
  <si>
    <t>Planeados</t>
  </si>
  <si>
    <t>Executados</t>
  </si>
  <si>
    <t>Desvio</t>
  </si>
  <si>
    <t>Técnicos superiores</t>
  </si>
  <si>
    <t>Realizado</t>
  </si>
  <si>
    <t>Estimado</t>
  </si>
  <si>
    <t>Orçamento de Funcionamento</t>
  </si>
  <si>
    <t>Plano de Investimentos</t>
  </si>
  <si>
    <t>Parâmetros</t>
  </si>
  <si>
    <t>Eficácia</t>
  </si>
  <si>
    <t>Eficiência</t>
  </si>
  <si>
    <t>Qualidade</t>
  </si>
  <si>
    <t>Avaliação final do serviço</t>
  </si>
  <si>
    <t>Bom</t>
  </si>
  <si>
    <t>Insuficiente</t>
  </si>
  <si>
    <t>Recursos Financeiros e Humanos</t>
  </si>
  <si>
    <t>Listagem das Fontes de Verificação</t>
  </si>
  <si>
    <t xml:space="preserve">EFICÁCIA </t>
  </si>
  <si>
    <t xml:space="preserve">EFICIÊNCIA  </t>
  </si>
  <si>
    <t xml:space="preserve">QUALIDADE  </t>
  </si>
  <si>
    <t>TOTAL</t>
  </si>
  <si>
    <t xml:space="preserve">OB 1                       Ponderação de </t>
  </si>
  <si>
    <t xml:space="preserve">OB 2                       Ponderação de </t>
  </si>
  <si>
    <t xml:space="preserve">OB 4                       Ponderação de </t>
  </si>
  <si>
    <t xml:space="preserve">OB 5                     Ponderação de </t>
  </si>
  <si>
    <t xml:space="preserve">OB 6                      Ponderação de </t>
  </si>
  <si>
    <t>16 (x 2)</t>
  </si>
  <si>
    <r>
      <t xml:space="preserve">Visão: </t>
    </r>
    <r>
      <rPr>
        <sz val="8"/>
        <rFont val="Calibri"/>
        <family val="2"/>
      </rPr>
      <t>Ser um serviço de referência da SRAF no âmbito do apoio técnico ao planeamento e execução das políticas regionais para o sector agro-florestal, incluindo os aspectos relacionados com a eficácia e qualidade da organização e gestão dos serviços.</t>
    </r>
  </si>
  <si>
    <t>Secretaria Regional da Agricultura e Florestas (SRAF)</t>
  </si>
  <si>
    <t>Sistema de informação "Helpdesk"</t>
  </si>
  <si>
    <t xml:space="preserve">OB 3                   Ponderação de </t>
  </si>
  <si>
    <t>Painel SRAF / Sistema interno de monitorização</t>
  </si>
  <si>
    <t>SGC - Sistema de Gestão de Correspondência/Sistema interno de monitorização</t>
  </si>
  <si>
    <t xml:space="preserve">Melhorar a eficiência da assistência informática prestada aos serviços </t>
  </si>
  <si>
    <t>Satisfatório</t>
  </si>
  <si>
    <t>80%-90%</t>
  </si>
  <si>
    <t>NOTA: Ver Anexo com "Observações"</t>
  </si>
  <si>
    <t>Ind 2</t>
  </si>
  <si>
    <t>Ind 3</t>
  </si>
  <si>
    <t>Ind 4</t>
  </si>
  <si>
    <t>Ind 5</t>
  </si>
  <si>
    <t>Ind 6</t>
  </si>
  <si>
    <t>Ind 2 - OB2</t>
  </si>
  <si>
    <t>Ind 3 - OB3</t>
  </si>
  <si>
    <t>Ind 6 - OB6</t>
  </si>
  <si>
    <t>Ind 1 - OB1</t>
  </si>
  <si>
    <t>Estimado (mil €)</t>
  </si>
  <si>
    <t>Realizado (mil €)</t>
  </si>
  <si>
    <t>Planeado (pontos)</t>
  </si>
  <si>
    <t>Executado (pontos)</t>
  </si>
  <si>
    <r>
      <t>Missão: A</t>
    </r>
    <r>
      <rPr>
        <sz val="8"/>
        <rFont val="Calibri"/>
        <family val="2"/>
      </rPr>
      <t>ssegurar um apoio técnico de excelência ao Secretário Regional, respectivo Gabinete e restantes órgãos e serviços da SRAF,  no âmbito da formulação e execução das políticas, da programação e execução material e financeira, dos assuntos relacionados com a União Europeia, dos assuntos jurídicos e das tecnologias de informação e comunicação.</t>
    </r>
  </si>
  <si>
    <t>OE 1: Garantir e aperfeiçoar o apoio prestado ao Secretário Regional, respectivo Gabinete, orgãos e serviços da SRAF e outros clientes.</t>
  </si>
  <si>
    <t>OE 2: Contribuir para a melhoria da organização e gestão dos serviços.</t>
  </si>
  <si>
    <r>
      <t>N.º de "assistências padrão" prestadas com sucesso em prazo inferior ao "prazo -padrão"/N.º de "assistências padrão" prestadas (</t>
    </r>
    <r>
      <rPr>
        <i/>
        <sz val="8"/>
        <rFont val="Calibri"/>
        <family val="2"/>
      </rPr>
      <t>HelpDesk</t>
    </r>
    <r>
      <rPr>
        <sz val="8"/>
        <rFont val="Calibri"/>
        <family val="2"/>
      </rPr>
      <t xml:space="preserve">) </t>
    </r>
  </si>
  <si>
    <t>Painel SRAF/ Sistema interno de monitorização</t>
  </si>
  <si>
    <t>Recursos Humanos</t>
  </si>
  <si>
    <t>Nº de orientações ou guias de procedimentos e boas práticas relacionados com as atribuições do GP, produzidos e divulgados</t>
  </si>
  <si>
    <t>20 (x 1)</t>
  </si>
  <si>
    <t>12 (x 3)</t>
  </si>
  <si>
    <t>Especilistas de informática</t>
  </si>
  <si>
    <t>12 (x 1)</t>
  </si>
  <si>
    <t>85%-90%</t>
  </si>
  <si>
    <t>Assistentes Técnicos</t>
  </si>
  <si>
    <t>Técnicos de informática</t>
  </si>
  <si>
    <t>Não aplicável</t>
  </si>
  <si>
    <t>8 (x3)</t>
  </si>
  <si>
    <t>8 (x6)</t>
  </si>
  <si>
    <t>Ind5 - OB4</t>
  </si>
  <si>
    <t>Ind 4 - OB5</t>
  </si>
  <si>
    <t>x</t>
  </si>
  <si>
    <t xml:space="preserve">Explicitação das fórmulas utilizadas e justificação para os desvios: </t>
  </si>
  <si>
    <t>Total</t>
  </si>
  <si>
    <t>Orçamento (mil euros)</t>
  </si>
  <si>
    <t>Realizado Ano 2011</t>
  </si>
  <si>
    <t>Meta Ano 2012</t>
  </si>
  <si>
    <t>1</t>
  </si>
  <si>
    <t>97,65%, para uma meta definida de 85%-90%</t>
  </si>
  <si>
    <t>Data de integração no SIG-SRAF dos principais dados do Recenseamento Agrícola 2009</t>
  </si>
  <si>
    <t>Entre 15/12/2012 e 31/12/2012</t>
  </si>
  <si>
    <t>Integração dos dados em 27/09/2012</t>
  </si>
  <si>
    <t>Data de conclusão da implementação do projeto-piloto “SIGSolos – São Miguel”</t>
  </si>
  <si>
    <t xml:space="preserve">Melhorar a gestão e utilização da informação geográfica e alfanumérica produzida nos serviços da SRAF </t>
  </si>
  <si>
    <t>Entre 1/12/2012 e 31/12/2012</t>
  </si>
  <si>
    <t>97,13%, para a definição de "assistências padrão" em vigor em 2011 e para uma meta definida de 80%-90%</t>
  </si>
  <si>
    <t>14, para uma meta definida de 5-6</t>
  </si>
  <si>
    <t>3-4</t>
  </si>
  <si>
    <r>
      <rPr>
        <b/>
        <sz val="8"/>
        <rFont val="Calibri"/>
        <family val="2"/>
      </rPr>
      <t>Indicador de incremento positivo:</t>
    </r>
    <r>
      <rPr>
        <sz val="8"/>
        <rFont val="Calibri"/>
        <family val="2"/>
      </rPr>
      <t xml:space="preserve"> a classificação resulta da soma aritmética entre a realização plena (100%) e o desvio ocorrido [(Resultado – Meta 2012)/Meta 2012]. Nos casos de metas definidas em intervalos, e sempre que a meta seja superada/não atingida, considera-se como "Meta 2012" o valor médio do intervalo considerado.</t>
    </r>
  </si>
  <si>
    <r>
      <rPr>
        <b/>
        <sz val="8"/>
        <rFont val="Calibri"/>
        <family val="2"/>
      </rPr>
      <t>Indicador de incremento negativo:</t>
    </r>
    <r>
      <rPr>
        <sz val="8"/>
        <rFont val="Calibri"/>
        <family val="2"/>
      </rPr>
      <t xml:space="preserve"> a classificação obtida é dada pela soma aritmética entre a realização plena (100%) e o desvio ocorrido [(Meta 2012– Resultado)/Meta 2012].Sendo as metas dos IND 3 e 4 definidas em intervalo considera-se como "Meta 2012" o valor médio do intervalo considerado (aplicável quando a meta é superada/não atingida).</t>
    </r>
  </si>
  <si>
    <t>jan</t>
  </si>
  <si>
    <t>fev</t>
  </si>
  <si>
    <t>mar</t>
  </si>
  <si>
    <t>abr</t>
  </si>
  <si>
    <t>mai</t>
  </si>
  <si>
    <t>jun</t>
  </si>
  <si>
    <t>jul</t>
  </si>
  <si>
    <t>ago</t>
  </si>
  <si>
    <t>set</t>
  </si>
  <si>
    <t>out</t>
  </si>
  <si>
    <t>nov</t>
  </si>
  <si>
    <t>dez</t>
  </si>
  <si>
    <t>OBJ 3</t>
  </si>
  <si>
    <t>OBJ 4</t>
  </si>
  <si>
    <t>Objetivos operacionais (OB)</t>
  </si>
  <si>
    <t>Produzir e divulgar estudos de carácter sectorial e/ou territorial no âmbito das atividades da SRAF</t>
  </si>
  <si>
    <t xml:space="preserve">Contribuir para a melhoria qualitativa  dos instrumentos e procedimentos utilizados nas atividades da SRAF relacionadas com as atribuições do GP </t>
  </si>
  <si>
    <t xml:space="preserve">OE 3: Melhorar o acompanhamento e difusão das atividades da SRAF e da informação técnica e setorial relevante. </t>
  </si>
  <si>
    <t>Objetivo 1 - Indicador 1</t>
  </si>
  <si>
    <t>Objetivo 2 - Indicador 2</t>
  </si>
  <si>
    <t>Objetivo 3 - Indicador 3</t>
  </si>
  <si>
    <t>Objetivo 4 - Indicador 4</t>
  </si>
  <si>
    <t>Objetivo 5 - Indicador 5</t>
  </si>
  <si>
    <t>Objetivo 6 - Indicador 6</t>
  </si>
  <si>
    <t>O resultado obtido em cada parâmetro é apurado por uma média ponderada da classificação obtida em cada um dos indicadores que concorrem para esse parâmetro, utilizando como ponderadores o peso de cada um dos indicadores conjugado com o peso do objetivo que incorporam.</t>
  </si>
  <si>
    <t xml:space="preserve">Todos os indicadores registaram desvios positivos. Tal foi conseguido através de um elevado nível de desempenho  dos serviços e colaboradores, particularmente na demonstração das competências ligadas à orientação para resultados e ao trabalho de equipa e cooperação. A correta adequação dos processos e procedimentos de trabalho aos objetivos fixados, o bom ambiente de trabalho, a cultura interna do serviço e o esforço individual dos colaboradores constituiram os fatores com maior influência no desempenho global do serviço. </t>
  </si>
  <si>
    <t>Dirigentes - Direção superior</t>
  </si>
  <si>
    <t xml:space="preserve">Dirigentes - Direção intermédia </t>
  </si>
  <si>
    <t>Média</t>
  </si>
  <si>
    <t xml:space="preserve">Melhorar a eficácia da assistência jurídica prestada ao Secretário Regional e respetivo Gabinete 
</t>
  </si>
  <si>
    <t>Garantir a divulgação de dados estatísticos relativos ao setor agro-florestal</t>
  </si>
  <si>
    <t>Fase II de implementação do projeto "SIG - VITIS - Apoio à Produção concluída em 10/11/2011</t>
  </si>
  <si>
    <t>N.º de pedidos de parecer jurídico solicitados pelo Secretário Regional e respetivo Gabinete satisfeitos dentro do prazo médio estabelecido (9 dias úteis) / N.º total de pedidos de parecer jurídico solicitados pelo Secretário Regional e respetivo Gabinete</t>
  </si>
  <si>
    <t>N.º de estudos produzidos e divulgados durante o ano de 2012</t>
  </si>
  <si>
    <t>O cálculo da classificação em cada indicador obtém‐se de modo distinto, consoante o indicador seja de incremento positivo (IND 1,2,5 e 6) ou de incremento negativo (IND 3 e 4), respetivamente:</t>
  </si>
  <si>
    <t>Conclusão do projeto em 19/11/2012</t>
  </si>
  <si>
    <t>X</t>
  </si>
  <si>
    <t>EXECUÇÃO DO QUADRO DE AVALIAÇÃO E RESPONSABILIZAÇÃO 2012</t>
  </si>
  <si>
    <t>OBJECTIVOS</t>
  </si>
  <si>
    <t>INDICADORES</t>
  </si>
  <si>
    <t>CRITÉRIOS DE AVALIAÇÃO*</t>
  </si>
  <si>
    <t>RESULTADO</t>
  </si>
  <si>
    <t>CÁLCULO DA CLASSIFICAÇÃO PARA CADA INDICADOR</t>
  </si>
  <si>
    <t>Descrição</t>
  </si>
  <si>
    <t>Meta 2012</t>
  </si>
  <si>
    <t>Objetivo atingido</t>
  </si>
  <si>
    <t>Objetivo não atingido</t>
  </si>
  <si>
    <t>Objetivo Superado</t>
  </si>
  <si>
    <t>Aferição da Meta 2012</t>
  </si>
  <si>
    <t>Fórmula</t>
  </si>
  <si>
    <t>Aplicação da fórmula</t>
  </si>
  <si>
    <t>OB1- Produzir e divulgar estudos de carácter sectorial e/ou territorial no âmbito das atividades da SRAF</t>
  </si>
  <si>
    <t>&gt;1</t>
  </si>
  <si>
    <t>Meta 2012 = 1</t>
  </si>
  <si>
    <t>Soma aritmética entre a realização plena (100%) e o desvio ocorrido [(Resultado – Meta 2012)/Meta 2012]</t>
  </si>
  <si>
    <t>100%+[(2-1)/1]= 200%</t>
  </si>
  <si>
    <t>OB2-Melhorar a eficácia da assistência jurídica prestada ao Secretário Regional, respetivo Gabinete e serviços da SRAF</t>
  </si>
  <si>
    <t>&lt;85%</t>
  </si>
  <si>
    <t>&gt;90%</t>
  </si>
  <si>
    <t>Meta 2012 (Valor médio do intervalo considerado) = 87,5%</t>
  </si>
  <si>
    <t>100%+[93,44%-87,5%)/87,5%] = 106,8%</t>
  </si>
  <si>
    <t>OB3- Garantir a divulgação de dados estatísticos relativos ao setor agro-florestal</t>
  </si>
  <si>
    <t>Depois de 31/12/2012</t>
  </si>
  <si>
    <t>Antes de 15/12/2012</t>
  </si>
  <si>
    <t>Conclusão em 27/09/2012</t>
  </si>
  <si>
    <t>Meta 2012 (Valor médio do intervalo considerado) = 23/12/2012</t>
  </si>
  <si>
    <t>Soma aritmética entre a realização plena (100%) e o desvio ocorrido [(Meta 2012– Resultado)/Meta 2012]</t>
  </si>
  <si>
    <t>100%+ [(357-270)/357]= 124,4%</t>
  </si>
  <si>
    <t xml:space="preserve">Meta 2012 (N.º de dias) =357 dias  </t>
  </si>
  <si>
    <t xml:space="preserve">Início contagem = 01/01/2012   </t>
  </si>
  <si>
    <t>Fim da contagem = 23/12/2012</t>
  </si>
  <si>
    <t xml:space="preserve">OB4- Melhorar a gestão e utilização da informação geográfica e alfanumérica produzida nos serviços da SRAF </t>
  </si>
  <si>
    <t>Antes de 1/12/2012</t>
  </si>
  <si>
    <t>Conclusão em 19/11/2012</t>
  </si>
  <si>
    <t>Meta 2012 (Valor médio do intervalo considerado) = 16/12/2011</t>
  </si>
  <si>
    <t>100%+ [(350-323)/350]= 107,7%</t>
  </si>
  <si>
    <t xml:space="preserve">Meta 2012 (N.º de dias) =350 dias  </t>
  </si>
  <si>
    <t xml:space="preserve">Início contagem = 01/01/2012  </t>
  </si>
  <si>
    <t>Fim da contagem = 16/12/2012</t>
  </si>
  <si>
    <t xml:space="preserve">OB5- Melhorar a eficiência da assistência informática prestada aos serviços </t>
  </si>
  <si>
    <t>&lt;80%</t>
  </si>
  <si>
    <t>Meta 2012 (Valor médio do intervalo considerado) = 85%</t>
  </si>
  <si>
    <t xml:space="preserve">OB6- Contribuir para a melhoria qualitativa dos instrumentos e procedimentos utilizados nas actividades da SRAF relacionadas com as atribuições do GP </t>
  </si>
  <si>
    <t>&lt;3</t>
  </si>
  <si>
    <t>&gt;4</t>
  </si>
  <si>
    <t>Meta 2012 (Valor médio do intervalo considerado) = 3,5</t>
  </si>
  <si>
    <t>100%+[(7-3,5)/3,5]= 200%</t>
  </si>
  <si>
    <r>
      <t>IND1 -</t>
    </r>
    <r>
      <rPr>
        <sz val="8"/>
        <rFont val="Calibri"/>
        <family val="2"/>
        <scheme val="minor"/>
      </rPr>
      <t xml:space="preserve"> N.º de estudos produzidos e divulgados durante o ano de 2012</t>
    </r>
  </si>
  <si>
    <r>
      <t>IND2-</t>
    </r>
    <r>
      <rPr>
        <sz val="8"/>
        <rFont val="Calibri"/>
        <family val="2"/>
        <scheme val="minor"/>
      </rPr>
      <t xml:space="preserve"> N.º de pedidos de parecer jurídico solicitados pelo Secretário Regional e respetivo Gabinete satisfeitos dentro do prazo médio estabelecido (9 dias úteis) / N.º total de pedidos de parecer jurídico solicitados pelo Secretário Regional e respetivo Gabinete</t>
    </r>
  </si>
  <si>
    <r>
      <t>IND3 -</t>
    </r>
    <r>
      <rPr>
        <sz val="8"/>
        <rFont val="Calibri"/>
        <family val="2"/>
        <scheme val="minor"/>
      </rPr>
      <t xml:space="preserve"> Data de integração no SIG-SRAF dos principais dados do Recenseamento Agrícola 2009</t>
    </r>
  </si>
  <si>
    <r>
      <t>IND4 –</t>
    </r>
    <r>
      <rPr>
        <sz val="8"/>
        <rFont val="Calibri"/>
        <family val="2"/>
        <scheme val="minor"/>
      </rPr>
      <t xml:space="preserve"> Data de conclusão da implementação do projeto-piloto “SIGSolos – São Miguel”</t>
    </r>
  </si>
  <si>
    <r>
      <t>IND5 -</t>
    </r>
    <r>
      <rPr>
        <sz val="8"/>
        <rFont val="Calibri"/>
        <family val="2"/>
        <scheme val="minor"/>
      </rPr>
      <t xml:space="preserve"> N.º de "assistências padrão" prestadas com sucesso em prazo inferior ao "prazo -padrão"/N.º de "assistências padrão" prestadas (</t>
    </r>
    <r>
      <rPr>
        <i/>
        <sz val="8"/>
        <rFont val="Calibri"/>
        <family val="2"/>
        <scheme val="minor"/>
      </rPr>
      <t>HelpDesk</t>
    </r>
    <r>
      <rPr>
        <sz val="8"/>
        <rFont val="Calibri"/>
        <family val="2"/>
        <scheme val="minor"/>
      </rPr>
      <t xml:space="preserve">) </t>
    </r>
  </si>
  <si>
    <r>
      <t>IND6 -</t>
    </r>
    <r>
      <rPr>
        <sz val="8"/>
        <rFont val="Calibri"/>
        <family val="2"/>
        <scheme val="minor"/>
      </rPr>
      <t xml:space="preserve"> Nº de orientações ou guias de procedimentos e boas práticas relacionados com as atribuições do GP, produzidos e divulgados</t>
    </r>
  </si>
  <si>
    <t>1. CÁLCULO DA CLASSIFICAÇÃO PARA CADA INDICADOR</t>
  </si>
  <si>
    <t>ANEXO - EXECUÇÃO QUAR 2012- OBSERVAÇÕES</t>
  </si>
  <si>
    <t xml:space="preserve">N.º de pedidos de parecer jurídico solicitados pelo Secretário Regional e respetivo Gabinete satisfeitos dentro do prazo médio estabelecido (9 dias úteis) </t>
  </si>
  <si>
    <t xml:space="preserve">N.º de pedidos de parecer jurídico solicitados pelo Secretário Regional e respetivo Gabinete satisfeitos fora do prazo médio estabelecido (9 dias úteis) </t>
  </si>
  <si>
    <t>N.º de pedidos de parecer jurídico solicitados pelo Secretário Regional e respetivo Gabinete satisfeitos</t>
  </si>
  <si>
    <t>N.º de pedidos de parecer jurídico solicitados pelo Secretário Regional e respetivo Gabinete não satisfeitos</t>
  </si>
  <si>
    <t>N.º total de pedidos de parecer jurídico solicitados pelo Secretário Regional e respetivo Gabinete</t>
  </si>
  <si>
    <t>(3)=(1)+(2)</t>
  </si>
  <si>
    <t>(5)=(3)+(4)</t>
  </si>
  <si>
    <t>(6)=(1)/(5)</t>
  </si>
  <si>
    <t>Total de AP prestadas (HelpDesk)</t>
  </si>
  <si>
    <t>N.º de AP prestadas com sucesso em prazo inferior ao PP/ N.º de AP prestadas (HelpDesk)</t>
  </si>
  <si>
    <t>Com sucesso</t>
  </si>
  <si>
    <t>Sem sucesso</t>
  </si>
  <si>
    <t xml:space="preserve"> em prazo &lt; PP</t>
  </si>
  <si>
    <t xml:space="preserve"> em prazo ≥ PP</t>
  </si>
  <si>
    <t>(4)=(1)+(2)+(3)</t>
  </si>
  <si>
    <t>(5)=(1)/(4)</t>
  </si>
  <si>
    <t>IND5</t>
  </si>
  <si>
    <t>As evidências da execução do objetivo estão registadas no “helpdesk”, por assistência-padrão. O quadro seguinte resume os resultados obtidos:</t>
  </si>
  <si>
    <t>IND2</t>
  </si>
  <si>
    <t>As evidências de realização do objetivo constam do SGC e de mensagens de correio eletrónico. O quadro seguinte resume os resultados obtidos:</t>
  </si>
  <si>
    <r>
      <rPr>
        <b/>
        <sz val="8"/>
        <rFont val="Calibri"/>
        <family val="2"/>
        <scheme val="minor"/>
      </rPr>
      <t>IND1</t>
    </r>
    <r>
      <rPr>
        <sz val="8"/>
        <rFont val="Calibri"/>
        <family val="2"/>
        <scheme val="minor"/>
      </rPr>
      <t xml:space="preserve">
Foram elaborados e publicados no painel da SRRN e no portal do GRA os seguintes estudos:
• “Os principais indicadores dos Recenseamentos Agrícolas de 1989, 1999 e 2009 na Região Autónoma dos Açores” (divulgado na intranet da SRRN e no portal do GRA em 19.12.2012)
• "Os principais indicadores dos Recenseamentos Agrícolas de 1989, 1999 e 2009 na ilha de SÃO MIGUEL” (divulgado na intranet da SRRN e no portal do GRA em 28.12.2012).</t>
    </r>
  </si>
  <si>
    <r>
      <t xml:space="preserve">IND3
</t>
    </r>
    <r>
      <rPr>
        <sz val="8"/>
        <rFont val="Calibri"/>
        <family val="2"/>
        <scheme val="minor"/>
      </rPr>
      <t xml:space="preserve">Os principais dados dos Recenseamento Agrícola 2009 foram preparados e posteriormente integrados no SIG-SRAF em 27.09.2012 (integração evidenciada por “printscreens”). Procedeu-se ainda à integração no SIG-SRAF dos dados equivalentes relativos aos Recenseamentos Agrícolas de 1989 e 1999. Os principais mapas [explorações (n.º: total e por classes de SAU); área de SAU (ha: total e por principais tipos de utilização); dimensão média das explorações (ha/exploração); animais, por espécie (n.º de CN); dimensão média do efetivo bovino (CN/exploração), população agrícola familiar (n.º de indivíduos: total e por níveis de instrução e classes de idade), trabalhadores permanentes (n.º), UTA (n.º e por classes de SAU)] foram produzidos entre 18/4/2012 e 25/7/2012. Atendendo aos trabalhos em curso de remodelação do painel eletrónico da SRAF, foram disponibilizados, a pedido, aos interessados. Todos os mapas estão disponíveis ao público nos estudos sobre os recenseamentos agrícolas de 1989, 1999 e 2009 divulgados em Dezembro de 2012. </t>
    </r>
    <r>
      <rPr>
        <b/>
        <sz val="8"/>
        <rFont val="Calibri"/>
        <family val="2"/>
        <scheme val="minor"/>
      </rPr>
      <t xml:space="preserve">
</t>
    </r>
  </si>
  <si>
    <r>
      <t xml:space="preserve">IND4
</t>
    </r>
    <r>
      <rPr>
        <sz val="8"/>
        <rFont val="Calibri"/>
        <family val="2"/>
        <scheme val="minor"/>
      </rPr>
      <t>O Relatório de execução do “SIGSolos – São Miguel” foi concluído e disponibilizado em 19/11/2012.</t>
    </r>
  </si>
  <si>
    <r>
      <t xml:space="preserve">IND6
</t>
    </r>
    <r>
      <rPr>
        <sz val="8"/>
        <rFont val="Calibri"/>
        <family val="2"/>
        <scheme val="minor"/>
      </rPr>
      <t>Foram produzidas as seguintes orientações/guias de procedimentos e boas práticas relacionadas com as atribuições do GP:
1. Manual do Utilizador da aplicação “Encargos Plurianuais” 
2. Manual do Utilizador da aplicação “Gestão de Visitas” (atualização)
3. Manual do Utilizador da aplicação “GLP (Gestão de Licenças de Pesca em águas interiores) ” (atualização)
4. NEWSLETTER n.º 1, contendo divulgação da principal legislação, bem como de orientações e circulares, em áreas de relevância para o desenvolvimento das atividades dos SDA´s (DEZ 2011-FEV 2012), divulgada a 23.02.2012
5. NEWSLETTER n.º 2, contendo divulgação da principal legislação, bem como de orientações e circulares, em áreas de relevância para o desenvolvimento das atividades dos SDA´s (MAR 2011-MAI 2012), divulgada a 23.05.2012
6. NEWSLETTER n.º 3, contendo divulgação da principal legislação, bem como de orientações e circulares, em áreas de relevância para o desenvolvimento das atividades dos SDA´s (JUN 2011-AGO 2012), divulgada a 31.08.2012
7. NEWSLETTER n.º 4, contendo divulgação da principal legislação, bem como de orientações e circulares, em áreas de relevância para o desenvolvimento das atividades dos SDA´s (SET 2011-NOV 2012), divulgada a 03.12.2012
Todos os documentos foram divulgados no Painel eletrónico da SRAF, com exceção das NEWSLETTERS, que, devido ao universo restrito dos destinatários, foram divulgadas por mensagem de correio eletrónico.</t>
    </r>
    <r>
      <rPr>
        <b/>
        <sz val="8"/>
        <rFont val="Calibri"/>
        <family val="2"/>
        <scheme val="minor"/>
      </rPr>
      <t xml:space="preserve">
</t>
    </r>
  </si>
  <si>
    <t>2. NOTAS EXPLICATIVAS</t>
  </si>
  <si>
    <t>100%+[(95,4%-85%)/85%] = 112,2%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</si>
</sst>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x14ac:knownFonts="1">
    <font>
      <sz val="10"/>
      <name val="Arial"/>
    </font>
    <font>
      <sz val="8"/>
      <name val="Arial"/>
      <family val="2"/>
    </font>
    <font>
      <b/>
      <sz val="10"/>
      <name val="Calibri"/>
      <family val="2"/>
    </font>
    <font>
      <b/>
      <sz val="8"/>
      <name val="Calibri"/>
      <family val="2"/>
    </font>
    <font>
      <sz val="8"/>
      <name val="Calibri"/>
      <family val="2"/>
    </font>
    <font>
      <sz val="8"/>
      <color indexed="9"/>
      <name val="Calibri"/>
      <family val="2"/>
    </font>
    <font>
      <b/>
      <sz val="8"/>
      <color indexed="9"/>
      <name val="Calibri"/>
      <family val="2"/>
    </font>
    <font>
      <b/>
      <sz val="12"/>
      <color indexed="9"/>
      <name val="Calibri"/>
      <family val="2"/>
    </font>
    <font>
      <b/>
      <sz val="9"/>
      <color indexed="9"/>
      <name val="Calibri"/>
      <family val="2"/>
    </font>
    <font>
      <b/>
      <sz val="9"/>
      <name val="Calibri"/>
      <family val="2"/>
    </font>
    <font>
      <b/>
      <sz val="8"/>
      <color indexed="18"/>
      <name val="Calibri"/>
      <family val="2"/>
    </font>
    <font>
      <b/>
      <sz val="9"/>
      <color indexed="12"/>
      <name val="Calibri"/>
      <family val="2"/>
    </font>
    <font>
      <i/>
      <sz val="8"/>
      <name val="Calibri"/>
      <family val="2"/>
    </font>
    <font>
      <sz val="6"/>
      <name val="Calibri"/>
      <family val="2"/>
    </font>
    <font>
      <b/>
      <sz val="8"/>
      <color indexed="16"/>
      <name val="Calibri"/>
      <family val="2"/>
    </font>
    <font>
      <b/>
      <sz val="8"/>
      <color indexed="10"/>
      <name val="Calibri"/>
      <family val="2"/>
    </font>
    <font>
      <b/>
      <sz val="8"/>
      <color rgb="FF000066"/>
      <name val="Calibri"/>
      <family val="2"/>
    </font>
    <font>
      <sz val="10"/>
      <name val="Arial"/>
      <family val="2"/>
    </font>
    <font>
      <b/>
      <sz val="9"/>
      <color rgb="FFC00000"/>
      <name val="Calibri"/>
      <family val="2"/>
    </font>
    <font>
      <b/>
      <sz val="10"/>
      <name val="Arial"/>
      <family val="2"/>
    </font>
    <font>
      <b/>
      <sz val="8"/>
      <color theme="1" tint="4.9989318521683403E-2"/>
      <name val="Calibri"/>
      <family val="2"/>
    </font>
    <font>
      <b/>
      <sz val="8"/>
      <color rgb="FF800000"/>
      <name val="Calibri"/>
      <family val="2"/>
    </font>
    <font>
      <b/>
      <sz val="7"/>
      <name val="Calibri"/>
      <family val="2"/>
    </font>
    <font>
      <sz val="8"/>
      <name val="Calibri"/>
      <family val="2"/>
      <scheme val="minor"/>
    </font>
    <font>
      <b/>
      <sz val="8"/>
      <color rgb="FFFFFFFF"/>
      <name val="Calibri"/>
      <family val="2"/>
      <scheme val="minor"/>
    </font>
    <font>
      <b/>
      <sz val="8"/>
      <name val="Calibri"/>
      <family val="2"/>
      <scheme val="minor"/>
    </font>
    <font>
      <b/>
      <sz val="8"/>
      <color rgb="FF4F6228"/>
      <name val="Calibri"/>
      <family val="2"/>
      <scheme val="minor"/>
    </font>
    <font>
      <sz val="8"/>
      <color rgb="FF4F6228"/>
      <name val="Calibri"/>
      <family val="2"/>
      <scheme val="minor"/>
    </font>
    <font>
      <i/>
      <sz val="8"/>
      <name val="Calibri"/>
      <family val="2"/>
      <scheme val="minor"/>
    </font>
    <font>
      <sz val="8"/>
      <color theme="6" tint="-0.499984740745262"/>
      <name val="Calibri"/>
      <family val="2"/>
      <scheme val="minor"/>
    </font>
    <font>
      <b/>
      <sz val="8"/>
      <color theme="6" tint="-0.499984740745262"/>
      <name val="Calibri"/>
      <family val="2"/>
      <scheme val="minor"/>
    </font>
    <font>
      <b/>
      <sz val="12"/>
      <name val="Calibri"/>
      <family val="2"/>
    </font>
    <font>
      <sz val="8"/>
      <color rgb="FF595959"/>
      <name val="Calibri"/>
      <family val="2"/>
    </font>
    <font>
      <sz val="7"/>
      <color rgb="FF006600"/>
      <name val="Calibri"/>
      <family val="2"/>
    </font>
    <font>
      <b/>
      <sz val="7"/>
      <color rgb="FF006600"/>
      <name val="Calibri"/>
      <family val="2"/>
    </font>
    <font>
      <b/>
      <sz val="8"/>
      <color rgb="FF006600"/>
      <name val="Calibri"/>
      <family val="2"/>
    </font>
    <font>
      <b/>
      <sz val="8"/>
      <color rgb="FF000000"/>
      <name val="Calibri"/>
      <family val="2"/>
    </font>
    <font>
      <sz val="8"/>
      <color rgb="FF5A5A5A"/>
      <name val="Calibri"/>
      <family val="2"/>
    </font>
    <font>
      <b/>
      <sz val="8"/>
      <color rgb="FF5A5A5A"/>
      <name val="Calibri"/>
      <family val="2"/>
    </font>
  </fonts>
  <fills count="25">
    <fill>
      <patternFill patternType="none"/>
    </fill>
    <fill>
      <patternFill patternType="gray125"/>
    </fill>
    <fill>
      <patternFill patternType="solid">
        <fgColor indexed="43"/>
        <bgColor indexed="64"/>
      </patternFill>
    </fill>
    <fill>
      <patternFill patternType="solid">
        <fgColor indexed="16"/>
        <bgColor indexed="64"/>
      </patternFill>
    </fill>
    <fill>
      <patternFill patternType="solid">
        <fgColor indexed="17"/>
        <bgColor indexed="64"/>
      </patternFill>
    </fill>
    <fill>
      <patternFill patternType="solid">
        <fgColor indexed="47"/>
        <bgColor indexed="64"/>
      </patternFill>
    </fill>
    <fill>
      <patternFill patternType="solid">
        <fgColor indexed="52"/>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5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800000"/>
        <bgColor indexed="64"/>
      </patternFill>
    </fill>
    <fill>
      <patternFill patternType="solid">
        <fgColor rgb="FF4F6228"/>
        <bgColor indexed="64"/>
      </patternFill>
    </fill>
    <fill>
      <patternFill patternType="solid">
        <fgColor rgb="FFFFFFFF"/>
        <bgColor indexed="64"/>
      </patternFill>
    </fill>
    <fill>
      <patternFill patternType="solid">
        <fgColor rgb="FFFDE9D9"/>
        <bgColor indexed="64"/>
      </patternFill>
    </fill>
    <fill>
      <patternFill patternType="solid">
        <fgColor rgb="FFC2D69A"/>
        <bgColor indexed="64"/>
      </patternFill>
    </fill>
    <fill>
      <patternFill patternType="solid">
        <fgColor rgb="FFEAF1DD"/>
        <bgColor indexed="64"/>
      </patternFill>
    </fill>
    <fill>
      <patternFill patternType="solid">
        <fgColor rgb="FFFFFFCC"/>
        <bgColor rgb="FF000000"/>
      </patternFill>
    </fill>
  </fills>
  <borders count="39">
    <border>
      <left/>
      <right/>
      <top/>
      <bottom/>
      <diagonal/>
    </border>
    <border>
      <left style="thick">
        <color indexed="9"/>
      </left>
      <right style="thick">
        <color indexed="9"/>
      </right>
      <top style="thick">
        <color indexed="9"/>
      </top>
      <bottom/>
      <diagonal/>
    </border>
    <border>
      <left style="thick">
        <color indexed="9"/>
      </left>
      <right style="thick">
        <color indexed="9"/>
      </right>
      <top/>
      <bottom style="thick">
        <color indexed="9"/>
      </bottom>
      <diagonal/>
    </border>
    <border>
      <left style="thick">
        <color indexed="9"/>
      </left>
      <right style="thick">
        <color indexed="9"/>
      </right>
      <top style="thick">
        <color indexed="9"/>
      </top>
      <bottom style="thick">
        <color indexed="9"/>
      </bottom>
      <diagonal/>
    </border>
    <border>
      <left/>
      <right style="thick">
        <color indexed="9"/>
      </right>
      <top style="thick">
        <color indexed="9"/>
      </top>
      <bottom/>
      <diagonal/>
    </border>
    <border>
      <left style="thick">
        <color indexed="9"/>
      </left>
      <right/>
      <top/>
      <bottom/>
      <diagonal/>
    </border>
    <border>
      <left/>
      <right style="thick">
        <color indexed="9"/>
      </right>
      <top/>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ck">
        <color indexed="9"/>
      </top>
      <bottom style="thick">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right/>
      <top style="thick">
        <color indexed="9"/>
      </top>
      <bottom/>
      <diagonal/>
    </border>
    <border>
      <left style="thick">
        <color indexed="9"/>
      </left>
      <right style="thick">
        <color indexed="9"/>
      </right>
      <top/>
      <bottom/>
      <diagonal/>
    </border>
    <border>
      <left style="thick">
        <color indexed="9"/>
      </left>
      <right/>
      <top style="thick">
        <color indexed="9"/>
      </top>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
      <left/>
      <right style="medium">
        <color rgb="FF800000"/>
      </right>
      <top style="medium">
        <color rgb="FF800000"/>
      </top>
      <bottom style="medium">
        <color rgb="FF800000"/>
      </bottom>
      <diagonal/>
    </border>
    <border>
      <left/>
      <right style="medium">
        <color rgb="FF800000"/>
      </right>
      <top/>
      <bottom style="medium">
        <color rgb="FF800000"/>
      </bottom>
      <diagonal/>
    </border>
    <border>
      <left/>
      <right style="medium">
        <color rgb="FF800000"/>
      </right>
      <top/>
      <bottom/>
      <diagonal/>
    </border>
    <border>
      <left style="thin">
        <color rgb="FF800000"/>
      </left>
      <right style="thin">
        <color rgb="FF800000"/>
      </right>
      <top style="thin">
        <color rgb="FF800000"/>
      </top>
      <bottom style="thin">
        <color rgb="FF800000"/>
      </bottom>
      <diagonal/>
    </border>
    <border>
      <left style="thin">
        <color theme="0"/>
      </left>
      <right style="thin">
        <color theme="0"/>
      </right>
      <top style="thin">
        <color theme="0"/>
      </top>
      <bottom style="thin">
        <color theme="0"/>
      </bottom>
      <diagonal/>
    </border>
    <border>
      <left style="thin">
        <color rgb="FF800000"/>
      </left>
      <right style="thin">
        <color rgb="FF800000"/>
      </right>
      <top/>
      <bottom style="thin">
        <color rgb="FF800000"/>
      </bottom>
      <diagonal/>
    </border>
    <border>
      <left style="thin">
        <color rgb="FF800000"/>
      </left>
      <right style="thin">
        <color rgb="FF800000"/>
      </right>
      <top style="thin">
        <color rgb="FF800000"/>
      </top>
      <bottom/>
      <diagonal/>
    </border>
    <border>
      <left style="thin">
        <color rgb="FF4F6228"/>
      </left>
      <right style="thin">
        <color rgb="FF4F6228"/>
      </right>
      <top style="thin">
        <color rgb="FF4F6228"/>
      </top>
      <bottom style="thin">
        <color rgb="FF4F6228"/>
      </bottom>
      <diagonal/>
    </border>
    <border>
      <left style="thin">
        <color rgb="FF75923C"/>
      </left>
      <right style="thin">
        <color rgb="FF75923C"/>
      </right>
      <top style="thin">
        <color rgb="FF75923C"/>
      </top>
      <bottom style="thin">
        <color rgb="FF75923C"/>
      </bottom>
      <diagonal/>
    </border>
    <border>
      <left style="medium">
        <color rgb="FF800000"/>
      </left>
      <right/>
      <top style="medium">
        <color rgb="FF800000"/>
      </top>
      <bottom style="medium">
        <color rgb="FF800000"/>
      </bottom>
      <diagonal/>
    </border>
    <border>
      <left/>
      <right/>
      <top style="medium">
        <color rgb="FF800000"/>
      </top>
      <bottom style="medium">
        <color rgb="FF800000"/>
      </bottom>
      <diagonal/>
    </border>
    <border>
      <left style="medium">
        <color rgb="FF800000"/>
      </left>
      <right/>
      <top style="medium">
        <color rgb="FF800000"/>
      </top>
      <bottom/>
      <diagonal/>
    </border>
    <border>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style="medium">
        <color rgb="FF800000"/>
      </left>
      <right style="thin">
        <color rgb="FF4F6228"/>
      </right>
      <top style="thin">
        <color rgb="FF4F6228"/>
      </top>
      <bottom style="thin">
        <color rgb="FF4F6228"/>
      </bottom>
      <diagonal/>
    </border>
    <border>
      <left style="thin">
        <color rgb="FF4F6228"/>
      </left>
      <right style="medium">
        <color rgb="FF800000"/>
      </right>
      <top style="thin">
        <color rgb="FF4F6228"/>
      </top>
      <bottom style="thin">
        <color rgb="FF4F6228"/>
      </bottom>
      <diagonal/>
    </border>
    <border>
      <left style="medium">
        <color rgb="FF800000"/>
      </left>
      <right/>
      <top/>
      <bottom style="medium">
        <color rgb="FF800000"/>
      </bottom>
      <diagonal/>
    </border>
    <border>
      <left/>
      <right/>
      <top/>
      <bottom style="medium">
        <color rgb="FF800000"/>
      </bottom>
      <diagonal/>
    </border>
    <border>
      <left style="medium">
        <color rgb="FF800000"/>
      </left>
      <right style="thin">
        <color rgb="FF75923C"/>
      </right>
      <top style="thin">
        <color rgb="FF75923C"/>
      </top>
      <bottom style="thin">
        <color rgb="FF75923C"/>
      </bottom>
      <diagonal/>
    </border>
    <border>
      <left/>
      <right style="medium">
        <color rgb="FFFFFFFF"/>
      </right>
      <top/>
      <bottom style="medium">
        <color rgb="FFFFFFFF"/>
      </bottom>
      <diagonal/>
    </border>
  </borders>
  <cellStyleXfs count="2">
    <xf numFmtId="0" fontId="0" fillId="0" borderId="0"/>
    <xf numFmtId="9" fontId="17" fillId="0" borderId="0" applyFont="0" applyFill="0" applyBorder="0" applyAlignment="0" applyProtection="0"/>
  </cellStyleXfs>
  <cellXfs count="24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0" borderId="0" xfId="0" applyFont="1" applyFill="1" applyAlignment="1">
      <alignment vertical="center" wrapText="1"/>
    </xf>
    <xf numFmtId="0" fontId="8" fillId="3" borderId="3" xfId="0" applyFont="1" applyFill="1" applyBorder="1" applyAlignment="1">
      <alignment horizontal="center" vertical="center"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3" fillId="0" borderId="4" xfId="0" applyFont="1" applyFill="1" applyBorder="1" applyAlignment="1">
      <alignment vertical="center" wrapText="1"/>
    </xf>
    <xf numFmtId="0" fontId="4" fillId="0" borderId="0" xfId="0" applyFont="1" applyFill="1" applyAlignment="1">
      <alignment vertical="top"/>
    </xf>
    <xf numFmtId="0" fontId="3" fillId="0" borderId="0" xfId="0" applyFont="1" applyFill="1" applyBorder="1" applyAlignment="1">
      <alignment vertical="top"/>
    </xf>
    <xf numFmtId="0" fontId="7" fillId="4" borderId="5" xfId="0" applyFont="1" applyFill="1" applyBorder="1" applyAlignment="1">
      <alignment horizontal="left" vertical="center"/>
    </xf>
    <xf numFmtId="0" fontId="7" fillId="4" borderId="0" xfId="0" applyFont="1" applyFill="1" applyBorder="1" applyAlignment="1">
      <alignment horizontal="left" vertical="center"/>
    </xf>
    <xf numFmtId="0" fontId="6" fillId="4" borderId="6" xfId="0" applyFont="1" applyFill="1" applyBorder="1" applyAlignment="1">
      <alignment horizontal="right" vertical="center"/>
    </xf>
    <xf numFmtId="9" fontId="4" fillId="2" borderId="2" xfId="0" applyNumberFormat="1" applyFont="1" applyFill="1" applyBorder="1" applyAlignment="1">
      <alignment horizontal="center" vertical="center" wrapText="1"/>
    </xf>
    <xf numFmtId="0" fontId="3" fillId="5" borderId="7" xfId="0" applyFont="1" applyFill="1" applyBorder="1" applyAlignment="1">
      <alignment vertical="center" wrapText="1"/>
    </xf>
    <xf numFmtId="0" fontId="3" fillId="5" borderId="8" xfId="0" applyFont="1" applyFill="1" applyBorder="1" applyAlignment="1">
      <alignment vertical="center" wrapText="1"/>
    </xf>
    <xf numFmtId="0" fontId="3" fillId="6" borderId="9" xfId="0" applyFont="1" applyFill="1" applyBorder="1" applyAlignment="1">
      <alignment vertical="center" wrapText="1"/>
    </xf>
    <xf numFmtId="0" fontId="3" fillId="6" borderId="7" xfId="0" applyFont="1" applyFill="1" applyBorder="1" applyAlignment="1">
      <alignment vertical="center" wrapText="1"/>
    </xf>
    <xf numFmtId="0" fontId="3" fillId="6" borderId="8" xfId="0" applyFont="1" applyFill="1" applyBorder="1" applyAlignment="1">
      <alignment vertical="center" wrapText="1"/>
    </xf>
    <xf numFmtId="0" fontId="4" fillId="7" borderId="10" xfId="0" applyFont="1" applyFill="1" applyBorder="1" applyAlignment="1">
      <alignment vertical="center"/>
    </xf>
    <xf numFmtId="0" fontId="3" fillId="8" borderId="0" xfId="0" applyFont="1" applyFill="1" applyBorder="1" applyAlignment="1">
      <alignment vertical="top" wrapText="1"/>
    </xf>
    <xf numFmtId="0" fontId="4" fillId="0" borderId="0" xfId="0" applyFont="1" applyAlignment="1">
      <alignment horizontal="left" vertical="center"/>
    </xf>
    <xf numFmtId="0" fontId="3" fillId="5" borderId="7" xfId="0" applyFont="1" applyFill="1" applyBorder="1" applyAlignment="1">
      <alignment horizontal="center" vertical="center" wrapText="1"/>
    </xf>
    <xf numFmtId="0" fontId="4" fillId="0" borderId="0" xfId="0" applyFont="1"/>
    <xf numFmtId="9" fontId="4" fillId="0" borderId="0" xfId="0" applyNumberFormat="1" applyFont="1"/>
    <xf numFmtId="9" fontId="3" fillId="5" borderId="8" xfId="0" applyNumberFormat="1" applyFont="1" applyFill="1" applyBorder="1" applyAlignment="1">
      <alignment vertical="center" wrapText="1"/>
    </xf>
    <xf numFmtId="4" fontId="9" fillId="8" borderId="0" xfId="0" applyNumberFormat="1" applyFont="1" applyFill="1" applyBorder="1" applyAlignment="1">
      <alignment horizontal="center" vertical="center" wrapText="1"/>
    </xf>
    <xf numFmtId="0" fontId="4" fillId="0" borderId="0" xfId="0" applyFont="1" applyBorder="1"/>
    <xf numFmtId="0" fontId="3" fillId="0" borderId="0" xfId="0" applyFont="1" applyFill="1" applyBorder="1" applyAlignment="1">
      <alignment vertical="center" wrapText="1"/>
    </xf>
    <xf numFmtId="0" fontId="4" fillId="0" borderId="0" xfId="0" applyFont="1" applyFill="1" applyBorder="1"/>
    <xf numFmtId="0" fontId="4" fillId="0" borderId="0" xfId="0" applyFont="1" applyFill="1" applyBorder="1" applyAlignment="1">
      <alignment vertical="center" wrapText="1"/>
    </xf>
    <xf numFmtId="0" fontId="3" fillId="0" borderId="0" xfId="0" applyFont="1" applyBorder="1" applyAlignment="1">
      <alignment vertical="center"/>
    </xf>
    <xf numFmtId="4" fontId="3" fillId="0" borderId="0" xfId="0" applyNumberFormat="1" applyFont="1" applyFill="1" applyBorder="1" applyAlignment="1">
      <alignment vertical="center"/>
    </xf>
    <xf numFmtId="4" fontId="3" fillId="0"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Border="1"/>
    <xf numFmtId="0" fontId="4" fillId="7" borderId="11" xfId="0" applyFont="1" applyFill="1" applyBorder="1" applyAlignment="1">
      <alignment vertical="center"/>
    </xf>
    <xf numFmtId="0" fontId="4" fillId="7" borderId="0" xfId="0" applyFont="1" applyFill="1" applyBorder="1" applyAlignment="1">
      <alignment vertical="center"/>
    </xf>
    <xf numFmtId="9" fontId="4" fillId="0" borderId="0" xfId="0" applyNumberFormat="1" applyFont="1" applyBorder="1"/>
    <xf numFmtId="0" fontId="4" fillId="8" borderId="0" xfId="0" applyFont="1" applyFill="1" applyBorder="1" applyAlignment="1">
      <alignment vertical="center"/>
    </xf>
    <xf numFmtId="9" fontId="4" fillId="8" borderId="0" xfId="0" applyNumberFormat="1" applyFont="1" applyFill="1" applyBorder="1"/>
    <xf numFmtId="0" fontId="4" fillId="8" borderId="0" xfId="0" applyFont="1" applyFill="1" applyBorder="1"/>
    <xf numFmtId="9" fontId="4" fillId="0" borderId="0" xfId="0" applyNumberFormat="1" applyFont="1" applyAlignment="1">
      <alignment vertical="center" wrapText="1"/>
    </xf>
    <xf numFmtId="9" fontId="3" fillId="0" borderId="0" xfId="0" applyNumberFormat="1" applyFont="1" applyAlignment="1">
      <alignment vertical="center" wrapText="1"/>
    </xf>
    <xf numFmtId="9" fontId="14" fillId="5" borderId="7" xfId="0" applyNumberFormat="1" applyFont="1" applyFill="1" applyBorder="1" applyAlignment="1">
      <alignment horizontal="left" vertical="center" wrapText="1"/>
    </xf>
    <xf numFmtId="10" fontId="15" fillId="0" borderId="0" xfId="0" applyNumberFormat="1" applyFont="1" applyAlignment="1">
      <alignment horizontal="center" vertical="center" wrapText="1"/>
    </xf>
    <xf numFmtId="9" fontId="4" fillId="2" borderId="2"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14" fillId="2" borderId="2" xfId="0" applyNumberFormat="1" applyFont="1" applyFill="1" applyBorder="1" applyAlignment="1">
      <alignment horizontal="center" vertical="center" wrapText="1"/>
    </xf>
    <xf numFmtId="4" fontId="18" fillId="14" borderId="0"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 fontId="4" fillId="0" borderId="0" xfId="0" applyNumberFormat="1" applyFont="1" applyBorder="1"/>
    <xf numFmtId="10" fontId="0" fillId="0" borderId="0" xfId="1" applyNumberFormat="1" applyFont="1"/>
    <xf numFmtId="10" fontId="4" fillId="0" borderId="0" xfId="0" applyNumberFormat="1" applyFont="1" applyAlignment="1">
      <alignment vertical="center" wrapText="1"/>
    </xf>
    <xf numFmtId="0" fontId="17" fillId="0" borderId="0" xfId="0" applyFont="1"/>
    <xf numFmtId="0" fontId="19" fillId="0" borderId="0" xfId="0" applyFont="1"/>
    <xf numFmtId="0" fontId="19" fillId="15" borderId="0" xfId="0" applyFont="1" applyFill="1" applyAlignment="1">
      <alignment horizontal="center" vertical="center"/>
    </xf>
    <xf numFmtId="0" fontId="19" fillId="16" borderId="0" xfId="0" applyFont="1" applyFill="1" applyAlignment="1">
      <alignment horizontal="center" vertical="center"/>
    </xf>
    <xf numFmtId="10" fontId="19" fillId="17" borderId="0" xfId="1" applyNumberFormat="1" applyFont="1" applyFill="1"/>
    <xf numFmtId="164" fontId="3" fillId="5" borderId="8" xfId="0" applyNumberFormat="1" applyFont="1" applyFill="1" applyBorder="1" applyAlignment="1">
      <alignment vertical="center" wrapText="1"/>
    </xf>
    <xf numFmtId="0" fontId="20" fillId="2" borderId="1" xfId="0"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0" fontId="19" fillId="14" borderId="0" xfId="0" applyFont="1" applyFill="1" applyAlignment="1">
      <alignment horizontal="center"/>
    </xf>
    <xf numFmtId="0" fontId="0" fillId="16" borderId="0" xfId="0" applyFill="1" applyAlignment="1">
      <alignment horizontal="center"/>
    </xf>
    <xf numFmtId="0" fontId="0" fillId="15" borderId="0" xfId="0" applyFill="1" applyAlignment="1">
      <alignment horizontal="center"/>
    </xf>
    <xf numFmtId="164" fontId="4" fillId="0" borderId="0" xfId="1" applyNumberFormat="1" applyFont="1" applyAlignment="1">
      <alignment vertical="center" wrapText="1"/>
    </xf>
    <xf numFmtId="0" fontId="0" fillId="0" borderId="19" xfId="0" applyBorder="1"/>
    <xf numFmtId="0" fontId="0" fillId="0" borderId="20" xfId="0" applyBorder="1"/>
    <xf numFmtId="0" fontId="23" fillId="0" borderId="0" xfId="0" applyFont="1"/>
    <xf numFmtId="0" fontId="25" fillId="20" borderId="21" xfId="0" applyFont="1" applyFill="1" applyBorder="1" applyAlignment="1">
      <alignment vertical="center" wrapText="1"/>
    </xf>
    <xf numFmtId="0" fontId="23" fillId="20" borderId="21" xfId="0" applyFont="1" applyFill="1" applyBorder="1" applyAlignment="1">
      <alignment horizontal="center" vertical="center" wrapText="1"/>
    </xf>
    <xf numFmtId="0" fontId="26" fillId="21" borderId="21" xfId="0" applyFont="1" applyFill="1" applyBorder="1" applyAlignment="1">
      <alignment horizontal="center" vertical="center" wrapText="1"/>
    </xf>
    <xf numFmtId="0" fontId="27" fillId="20" borderId="21" xfId="0" applyFont="1" applyFill="1" applyBorder="1" applyAlignment="1">
      <alignment horizontal="center" vertical="center" wrapText="1"/>
    </xf>
    <xf numFmtId="10" fontId="26" fillId="21" borderId="21" xfId="0" applyNumberFormat="1" applyFont="1" applyFill="1" applyBorder="1" applyAlignment="1">
      <alignment horizontal="center" vertical="center" wrapText="1"/>
    </xf>
    <xf numFmtId="16" fontId="23" fillId="20" borderId="21" xfId="0" applyNumberFormat="1" applyFont="1" applyFill="1" applyBorder="1" applyAlignment="1">
      <alignment horizontal="center" vertical="center" wrapText="1"/>
    </xf>
    <xf numFmtId="0" fontId="25" fillId="20" borderId="23" xfId="0" applyFont="1" applyFill="1" applyBorder="1" applyAlignment="1">
      <alignment vertical="center" wrapText="1"/>
    </xf>
    <xf numFmtId="0" fontId="23" fillId="20" borderId="23" xfId="0" applyFont="1" applyFill="1" applyBorder="1" applyAlignment="1">
      <alignment horizontal="center" vertical="center" wrapText="1"/>
    </xf>
    <xf numFmtId="0" fontId="26" fillId="21" borderId="23" xfId="0" applyFont="1" applyFill="1" applyBorder="1" applyAlignment="1">
      <alignment horizontal="center" vertical="center" wrapText="1"/>
    </xf>
    <xf numFmtId="0" fontId="27" fillId="20" borderId="23" xfId="0" applyFont="1" applyFill="1" applyBorder="1" applyAlignment="1">
      <alignment horizontal="center" vertical="center" wrapText="1"/>
    </xf>
    <xf numFmtId="0" fontId="24" fillId="18" borderId="22" xfId="0" applyFont="1" applyFill="1" applyBorder="1" applyAlignment="1">
      <alignment horizontal="center" vertical="center" wrapText="1"/>
    </xf>
    <xf numFmtId="0" fontId="24" fillId="19" borderId="22" xfId="0" applyFont="1" applyFill="1" applyBorder="1" applyAlignment="1">
      <alignment horizontal="center" vertical="center" wrapText="1"/>
    </xf>
    <xf numFmtId="0" fontId="25" fillId="20" borderId="24" xfId="0" applyFont="1" applyFill="1" applyBorder="1" applyAlignment="1">
      <alignment vertical="center" wrapText="1"/>
    </xf>
    <xf numFmtId="0" fontId="27" fillId="20" borderId="24" xfId="0" applyFont="1" applyFill="1" applyBorder="1" applyAlignment="1">
      <alignment vertical="center" wrapText="1"/>
    </xf>
    <xf numFmtId="164" fontId="30" fillId="20" borderId="23" xfId="1" applyNumberFormat="1" applyFont="1" applyFill="1" applyBorder="1" applyAlignment="1">
      <alignment horizontal="center" vertical="center" wrapText="1"/>
    </xf>
    <xf numFmtId="164" fontId="30" fillId="20" borderId="21" xfId="1" applyNumberFormat="1" applyFont="1" applyFill="1" applyBorder="1" applyAlignment="1">
      <alignment horizontal="center" vertical="center" wrapText="1"/>
    </xf>
    <xf numFmtId="0" fontId="33" fillId="22" borderId="25" xfId="0" applyFont="1" applyFill="1" applyBorder="1" applyAlignment="1">
      <alignment horizontal="center" vertical="center" wrapText="1"/>
    </xf>
    <xf numFmtId="0" fontId="34" fillId="22" borderId="25" xfId="0" applyFont="1" applyFill="1" applyBorder="1" applyAlignment="1">
      <alignment horizontal="center" vertical="center" wrapText="1"/>
    </xf>
    <xf numFmtId="0" fontId="22" fillId="23" borderId="25" xfId="0" applyFont="1" applyFill="1" applyBorder="1" applyAlignment="1">
      <alignment horizontal="center" vertical="center"/>
    </xf>
    <xf numFmtId="0" fontId="35" fillId="22" borderId="26" xfId="0" applyFont="1" applyFill="1" applyBorder="1" applyAlignment="1">
      <alignment horizontal="center" vertical="center" wrapText="1"/>
    </xf>
    <xf numFmtId="0" fontId="35" fillId="22" borderId="26" xfId="0" applyFont="1" applyFill="1" applyBorder="1" applyAlignment="1">
      <alignment horizontal="center" vertical="center"/>
    </xf>
    <xf numFmtId="3" fontId="36" fillId="23" borderId="26" xfId="0" applyNumberFormat="1" applyFont="1" applyFill="1" applyBorder="1" applyAlignment="1">
      <alignment horizontal="center" vertical="center"/>
    </xf>
    <xf numFmtId="0" fontId="36" fillId="23" borderId="26" xfId="0" applyFont="1" applyFill="1" applyBorder="1" applyAlignment="1">
      <alignment horizontal="center" vertical="center"/>
    </xf>
    <xf numFmtId="10" fontId="36" fillId="23" borderId="26" xfId="0" applyNumberFormat="1" applyFont="1" applyFill="1" applyBorder="1" applyAlignment="1">
      <alignment horizontal="center" vertical="center"/>
    </xf>
    <xf numFmtId="0" fontId="0" fillId="0" borderId="0" xfId="0" applyBorder="1"/>
    <xf numFmtId="0" fontId="3" fillId="0" borderId="29" xfId="0" applyFont="1" applyBorder="1" applyAlignment="1">
      <alignment vertical="center"/>
    </xf>
    <xf numFmtId="0" fontId="0" fillId="0" borderId="30" xfId="0" applyBorder="1"/>
    <xf numFmtId="0" fontId="0" fillId="0" borderId="31" xfId="0" applyBorder="1"/>
    <xf numFmtId="0" fontId="32" fillId="0" borderId="32" xfId="0" applyFont="1" applyBorder="1" applyAlignment="1">
      <alignment vertical="center"/>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22" fillId="23" borderId="33" xfId="0" applyFont="1" applyFill="1" applyBorder="1" applyAlignment="1">
      <alignment horizontal="center" vertical="center"/>
    </xf>
    <xf numFmtId="10" fontId="22" fillId="23" borderId="34" xfId="0" applyNumberFormat="1" applyFont="1" applyFill="1" applyBorder="1" applyAlignment="1">
      <alignment horizontal="center" vertical="center"/>
    </xf>
    <xf numFmtId="0" fontId="0" fillId="0" borderId="35" xfId="0" applyBorder="1"/>
    <xf numFmtId="0" fontId="0" fillId="0" borderId="36" xfId="0" applyBorder="1"/>
    <xf numFmtId="0" fontId="35" fillId="22" borderId="37" xfId="0" applyFont="1" applyFill="1" applyBorder="1" applyAlignment="1">
      <alignment horizontal="center" vertical="center" wrapText="1"/>
    </xf>
    <xf numFmtId="3" fontId="36" fillId="23" borderId="37" xfId="0" applyNumberFormat="1" applyFont="1" applyFill="1" applyBorder="1" applyAlignment="1">
      <alignment horizontal="center" vertical="center"/>
    </xf>
    <xf numFmtId="3" fontId="36" fillId="23" borderId="35" xfId="0" applyNumberFormat="1" applyFont="1" applyFill="1" applyBorder="1" applyAlignment="1">
      <alignment horizontal="center" vertical="center"/>
    </xf>
    <xf numFmtId="0" fontId="36" fillId="23" borderId="36" xfId="0" applyFont="1" applyFill="1" applyBorder="1" applyAlignment="1">
      <alignment horizontal="center" vertical="center"/>
    </xf>
    <xf numFmtId="3" fontId="36" fillId="23" borderId="36" xfId="0" applyNumberFormat="1" applyFont="1" applyFill="1" applyBorder="1" applyAlignment="1">
      <alignment horizontal="center" vertical="center"/>
    </xf>
    <xf numFmtId="10" fontId="36" fillId="23" borderId="36" xfId="0" applyNumberFormat="1" applyFont="1" applyFill="1" applyBorder="1" applyAlignment="1">
      <alignment horizontal="center" vertical="center"/>
    </xf>
    <xf numFmtId="0" fontId="31" fillId="0" borderId="0" xfId="0" applyFont="1" applyAlignment="1">
      <alignment vertical="center"/>
    </xf>
    <xf numFmtId="0" fontId="23" fillId="20" borderId="24" xfId="0" applyFont="1" applyFill="1" applyBorder="1" applyAlignment="1">
      <alignment horizontal="center" vertical="center" wrapText="1"/>
    </xf>
    <xf numFmtId="10" fontId="26" fillId="21" borderId="24" xfId="0" applyNumberFormat="1" applyFont="1" applyFill="1" applyBorder="1" applyAlignment="1">
      <alignment horizontal="center" vertical="center" wrapText="1"/>
    </xf>
    <xf numFmtId="0" fontId="27" fillId="20" borderId="24" xfId="0" applyFont="1" applyFill="1" applyBorder="1" applyAlignment="1">
      <alignment horizontal="center" vertical="center" wrapText="1"/>
    </xf>
    <xf numFmtId="0" fontId="29" fillId="20" borderId="23" xfId="0" applyFont="1" applyFill="1" applyBorder="1" applyAlignment="1">
      <alignment horizontal="center" vertical="center" wrapText="1"/>
    </xf>
    <xf numFmtId="0" fontId="29" fillId="20" borderId="24" xfId="0" applyFont="1" applyFill="1" applyBorder="1" applyAlignment="1">
      <alignment vertical="center" wrapText="1"/>
    </xf>
    <xf numFmtId="0" fontId="29" fillId="20" borderId="21" xfId="0" applyFont="1" applyFill="1" applyBorder="1" applyAlignment="1">
      <alignment horizontal="center" vertical="center" wrapText="1"/>
    </xf>
    <xf numFmtId="165" fontId="37" fillId="0" borderId="38" xfId="0" applyNumberFormat="1" applyFont="1" applyFill="1" applyBorder="1" applyAlignment="1">
      <alignment horizontal="center" vertical="center"/>
    </xf>
    <xf numFmtId="165" fontId="38" fillId="24" borderId="38" xfId="0" applyNumberFormat="1" applyFont="1" applyFill="1" applyBorder="1" applyAlignment="1">
      <alignment horizontal="center" vertical="center"/>
    </xf>
    <xf numFmtId="10" fontId="3" fillId="6" borderId="7" xfId="1" applyNumberFormat="1" applyFont="1" applyFill="1" applyBorder="1" applyAlignment="1">
      <alignment vertical="center" wrapText="1"/>
    </xf>
    <xf numFmtId="10" fontId="3" fillId="6" borderId="7" xfId="0" applyNumberFormat="1" applyFont="1" applyFill="1" applyBorder="1" applyAlignment="1">
      <alignment vertical="center" wrapText="1"/>
    </xf>
    <xf numFmtId="0" fontId="0" fillId="15" borderId="0" xfId="0" applyFill="1" applyAlignment="1">
      <alignment horizontal="right"/>
    </xf>
    <xf numFmtId="4" fontId="4" fillId="0" borderId="0" xfId="0" applyNumberFormat="1" applyFont="1" applyFill="1" applyBorder="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7" xfId="0"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164" fontId="4" fillId="7" borderId="2" xfId="0" applyNumberFormat="1" applyFont="1" applyFill="1" applyBorder="1" applyAlignment="1">
      <alignment horizontal="center" vertical="center" wrapText="1"/>
    </xf>
    <xf numFmtId="0" fontId="4" fillId="9" borderId="5"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0" fontId="3" fillId="13" borderId="1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 fillId="9"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4" fillId="9" borderId="14" xfId="0" applyFont="1" applyFill="1" applyBorder="1" applyAlignment="1">
      <alignment horizontal="left" vertical="center" wrapText="1"/>
    </xf>
    <xf numFmtId="0" fontId="4" fillId="9" borderId="4" xfId="0" applyFont="1" applyFill="1" applyBorder="1" applyAlignment="1">
      <alignment horizontal="left" vertical="center" wrapText="1"/>
    </xf>
    <xf numFmtId="0" fontId="4" fillId="9" borderId="1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165" fontId="4" fillId="2" borderId="17" xfId="0" applyNumberFormat="1" applyFont="1" applyFill="1" applyBorder="1" applyAlignment="1">
      <alignment horizontal="center" vertical="center" wrapText="1"/>
    </xf>
    <xf numFmtId="10" fontId="9" fillId="10" borderId="3" xfId="0" applyNumberFormat="1" applyFont="1" applyFill="1" applyBorder="1" applyAlignment="1">
      <alignment horizontal="center" vertical="center" wrapText="1"/>
    </xf>
    <xf numFmtId="4" fontId="9" fillId="10" borderId="3" xfId="0" applyNumberFormat="1" applyFont="1" applyFill="1" applyBorder="1" applyAlignment="1">
      <alignment horizontal="center" vertical="center" wrapText="1"/>
    </xf>
    <xf numFmtId="4" fontId="6" fillId="4" borderId="12" xfId="0" applyNumberFormat="1" applyFont="1" applyFill="1" applyBorder="1" applyAlignment="1">
      <alignment horizontal="center" vertical="center" wrapText="1"/>
    </xf>
    <xf numFmtId="4" fontId="6" fillId="4" borderId="4" xfId="0" applyNumberFormat="1" applyFont="1" applyFill="1" applyBorder="1" applyAlignment="1">
      <alignment horizontal="center" vertical="center" wrapText="1"/>
    </xf>
    <xf numFmtId="0" fontId="3" fillId="2" borderId="0" xfId="0" applyFont="1" applyFill="1" applyBorder="1" applyAlignment="1">
      <alignment horizontal="center" vertical="top" wrapText="1"/>
    </xf>
    <xf numFmtId="165" fontId="4" fillId="7" borderId="9" xfId="0" applyNumberFormat="1" applyFont="1" applyFill="1" applyBorder="1" applyAlignment="1">
      <alignment horizontal="center" vertical="center" wrapText="1"/>
    </xf>
    <xf numFmtId="165" fontId="4" fillId="7" borderId="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0" fontId="9" fillId="10" borderId="8" xfId="0" applyNumberFormat="1" applyFont="1" applyFill="1" applyBorder="1" applyAlignment="1">
      <alignment horizontal="center" vertical="center" wrapText="1"/>
    </xf>
    <xf numFmtId="0" fontId="4" fillId="7" borderId="10" xfId="0" applyFont="1" applyFill="1" applyBorder="1" applyAlignment="1">
      <alignment horizontal="left" vertical="center" wrapText="1"/>
    </xf>
    <xf numFmtId="4" fontId="4" fillId="7" borderId="3" xfId="0" applyNumberFormat="1" applyFont="1" applyFill="1" applyBorder="1" applyAlignment="1">
      <alignment horizontal="center" vertical="center" wrapText="1"/>
    </xf>
    <xf numFmtId="0" fontId="4" fillId="9" borderId="3" xfId="0" applyFont="1" applyFill="1" applyBorder="1" applyAlignment="1">
      <alignment horizontal="left" vertical="center" wrapText="1"/>
    </xf>
    <xf numFmtId="4" fontId="4" fillId="2" borderId="3"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65" fontId="4" fillId="2" borderId="14"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3" fillId="7" borderId="9" xfId="0" applyNumberFormat="1" applyFont="1" applyFill="1" applyBorder="1" applyAlignment="1">
      <alignment horizontal="center" vertical="center" wrapText="1"/>
    </xf>
    <xf numFmtId="165" fontId="3" fillId="7" borderId="8" xfId="0" applyNumberFormat="1" applyFont="1" applyFill="1" applyBorder="1" applyAlignment="1">
      <alignment horizontal="center" vertical="center" wrapText="1"/>
    </xf>
    <xf numFmtId="0" fontId="6" fillId="3" borderId="0" xfId="0" applyFont="1" applyFill="1" applyAlignment="1">
      <alignment horizontal="left" vertical="center"/>
    </xf>
    <xf numFmtId="4" fontId="5" fillId="4" borderId="3" xfId="0" applyNumberFormat="1" applyFont="1" applyFill="1" applyBorder="1" applyAlignment="1">
      <alignment horizontal="center" vertical="center" wrapText="1"/>
    </xf>
    <xf numFmtId="4" fontId="9" fillId="10" borderId="8" xfId="0" applyNumberFormat="1" applyFont="1" applyFill="1" applyBorder="1" applyAlignment="1">
      <alignment horizontal="center" vertical="center" wrapText="1"/>
    </xf>
    <xf numFmtId="0" fontId="4" fillId="13" borderId="0"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5" borderId="13" xfId="0" applyFont="1" applyFill="1" applyBorder="1" applyAlignment="1">
      <alignment horizontal="left" vertical="center" wrapText="1"/>
    </xf>
    <xf numFmtId="10"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7" fillId="4" borderId="3" xfId="0" applyFont="1" applyFill="1" applyBorder="1" applyAlignment="1">
      <alignment horizontal="left" vertical="center"/>
    </xf>
    <xf numFmtId="0" fontId="7" fillId="4" borderId="1" xfId="0" applyFont="1" applyFill="1" applyBorder="1" applyAlignment="1">
      <alignment horizontal="left" vertical="center"/>
    </xf>
    <xf numFmtId="0" fontId="2" fillId="11" borderId="14" xfId="0" applyFont="1" applyFill="1" applyBorder="1" applyAlignment="1">
      <alignment horizontal="left" vertical="center"/>
    </xf>
    <xf numFmtId="0" fontId="2" fillId="11" borderId="12" xfId="0" applyFont="1" applyFill="1" applyBorder="1" applyAlignment="1">
      <alignment horizontal="left" vertical="center"/>
    </xf>
    <xf numFmtId="0" fontId="2" fillId="11" borderId="4" xfId="0" applyFont="1" applyFill="1" applyBorder="1" applyAlignment="1">
      <alignment horizontal="left" vertical="center"/>
    </xf>
    <xf numFmtId="0" fontId="3" fillId="10" borderId="5" xfId="0" applyFont="1" applyFill="1" applyBorder="1" applyAlignment="1">
      <alignment horizontal="left" vertical="center"/>
    </xf>
    <xf numFmtId="0" fontId="3" fillId="10" borderId="0" xfId="0" applyFont="1" applyFill="1" applyBorder="1" applyAlignment="1">
      <alignment horizontal="left" vertical="center"/>
    </xf>
    <xf numFmtId="0" fontId="3" fillId="10" borderId="6" xfId="0" applyFont="1" applyFill="1" applyBorder="1" applyAlignment="1">
      <alignment horizontal="left" vertical="center"/>
    </xf>
    <xf numFmtId="0" fontId="2" fillId="11" borderId="15" xfId="0" applyFont="1" applyFill="1" applyBorder="1" applyAlignment="1">
      <alignment horizontal="left" vertical="center"/>
    </xf>
    <xf numFmtId="0" fontId="2" fillId="11" borderId="16" xfId="0" applyFont="1" applyFill="1" applyBorder="1" applyAlignment="1">
      <alignment horizontal="left" vertical="center"/>
    </xf>
    <xf numFmtId="0" fontId="2" fillId="11" borderId="17" xfId="0" applyFont="1" applyFill="1" applyBorder="1" applyAlignment="1">
      <alignment horizontal="left" vertical="center"/>
    </xf>
    <xf numFmtId="0" fontId="3" fillId="12" borderId="14" xfId="0" applyFont="1" applyFill="1" applyBorder="1" applyAlignment="1">
      <alignment horizontal="left" vertical="center" wrapText="1"/>
    </xf>
    <xf numFmtId="0" fontId="3" fillId="12" borderId="12" xfId="0" applyFont="1" applyFill="1" applyBorder="1" applyAlignment="1">
      <alignment horizontal="left" vertical="center" wrapText="1"/>
    </xf>
    <xf numFmtId="0" fontId="3" fillId="12" borderId="4" xfId="0" applyFont="1" applyFill="1" applyBorder="1" applyAlignment="1">
      <alignment horizontal="left" vertical="center" wrapText="1"/>
    </xf>
    <xf numFmtId="0" fontId="3" fillId="12" borderId="15" xfId="0" applyFont="1" applyFill="1" applyBorder="1" applyAlignment="1">
      <alignment horizontal="left" vertical="center" wrapText="1"/>
    </xf>
    <xf numFmtId="0" fontId="3" fillId="12" borderId="16" xfId="0" applyFont="1" applyFill="1" applyBorder="1" applyAlignment="1">
      <alignment horizontal="left" vertical="center" wrapText="1"/>
    </xf>
    <xf numFmtId="0" fontId="3" fillId="12" borderId="17" xfId="0" applyFont="1" applyFill="1" applyBorder="1" applyAlignment="1">
      <alignment horizontal="left" vertical="center" wrapText="1"/>
    </xf>
    <xf numFmtId="0" fontId="3" fillId="10" borderId="14" xfId="0" applyFont="1" applyFill="1" applyBorder="1" applyAlignment="1">
      <alignment horizontal="left" vertical="center"/>
    </xf>
    <xf numFmtId="0" fontId="3" fillId="10" borderId="12" xfId="0" applyFont="1" applyFill="1" applyBorder="1" applyAlignment="1">
      <alignment horizontal="left" vertical="center"/>
    </xf>
    <xf numFmtId="0" fontId="3" fillId="10" borderId="4" xfId="0" applyFont="1" applyFill="1" applyBorder="1" applyAlignment="1">
      <alignment horizontal="left" vertical="center"/>
    </xf>
    <xf numFmtId="0" fontId="8" fillId="3" borderId="3" xfId="0" applyFont="1" applyFill="1" applyBorder="1" applyAlignment="1">
      <alignment horizontal="center" vertical="center" wrapText="1"/>
    </xf>
    <xf numFmtId="0" fontId="3" fillId="10" borderId="15" xfId="0" applyFont="1" applyFill="1" applyBorder="1" applyAlignment="1">
      <alignment horizontal="left" vertical="center"/>
    </xf>
    <xf numFmtId="0" fontId="3" fillId="10" borderId="16" xfId="0" applyFont="1" applyFill="1" applyBorder="1" applyAlignment="1">
      <alignment horizontal="left" vertical="center"/>
    </xf>
    <xf numFmtId="0" fontId="3" fillId="10" borderId="17" xfId="0" applyFont="1" applyFill="1" applyBorder="1" applyAlignment="1">
      <alignment horizontal="left" vertical="center"/>
    </xf>
    <xf numFmtId="0" fontId="16" fillId="5" borderId="1" xfId="0" applyFont="1" applyFill="1" applyBorder="1" applyAlignment="1">
      <alignment horizontal="left" vertical="center" wrapText="1"/>
    </xf>
    <xf numFmtId="0" fontId="16" fillId="5" borderId="13" xfId="0" applyFont="1" applyFill="1" applyBorder="1" applyAlignment="1">
      <alignment horizontal="left" vertical="center" wrapText="1"/>
    </xf>
    <xf numFmtId="10" fontId="18" fillId="14" borderId="7" xfId="1" applyNumberFormat="1" applyFont="1" applyFill="1" applyBorder="1" applyAlignment="1">
      <alignment horizontal="center" vertical="center" wrapText="1"/>
    </xf>
    <xf numFmtId="0" fontId="13" fillId="0" borderId="0" xfId="0" applyFont="1" applyAlignment="1">
      <alignment horizontal="left" wrapText="1"/>
    </xf>
    <xf numFmtId="9" fontId="4" fillId="2" borderId="2" xfId="0" applyNumberFormat="1" applyFont="1" applyFill="1" applyBorder="1" applyAlignment="1">
      <alignment horizontal="center" vertical="center" wrapText="1"/>
    </xf>
    <xf numFmtId="4" fontId="6" fillId="4" borderId="7" xfId="0" applyNumberFormat="1" applyFont="1" applyFill="1" applyBorder="1" applyAlignment="1">
      <alignment horizontal="center" vertical="center" wrapText="1"/>
    </xf>
    <xf numFmtId="4" fontId="6" fillId="4" borderId="8" xfId="0" applyNumberFormat="1"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0" fontId="25" fillId="20" borderId="21" xfId="0" applyFont="1" applyFill="1" applyBorder="1" applyAlignment="1">
      <alignment vertical="center" wrapText="1"/>
    </xf>
    <xf numFmtId="0" fontId="23" fillId="20" borderId="21" xfId="0" applyFont="1" applyFill="1" applyBorder="1" applyAlignment="1">
      <alignment horizontal="center" vertical="center" wrapText="1"/>
    </xf>
    <xf numFmtId="0" fontId="31" fillId="0" borderId="0" xfId="0" applyFont="1" applyAlignment="1">
      <alignment horizontal="center" vertical="center"/>
    </xf>
    <xf numFmtId="0" fontId="26" fillId="21" borderId="21" xfId="0" applyFont="1" applyFill="1" applyBorder="1" applyAlignment="1">
      <alignment horizontal="center" vertical="center" wrapText="1"/>
    </xf>
    <xf numFmtId="0" fontId="27" fillId="20" borderId="21" xfId="0" applyFont="1" applyFill="1" applyBorder="1" applyAlignment="1">
      <alignment horizontal="center" vertical="center" wrapText="1"/>
    </xf>
    <xf numFmtId="0" fontId="29" fillId="20" borderId="21" xfId="0" applyFont="1" applyFill="1" applyBorder="1" applyAlignment="1">
      <alignment horizontal="center" vertical="center" wrapText="1"/>
    </xf>
    <xf numFmtId="164" fontId="30" fillId="20" borderId="21" xfId="1" applyNumberFormat="1" applyFont="1" applyFill="1" applyBorder="1" applyAlignment="1">
      <alignment horizontal="center" vertical="center" wrapText="1"/>
    </xf>
    <xf numFmtId="0" fontId="24" fillId="18" borderId="22" xfId="0" applyFont="1" applyFill="1" applyBorder="1" applyAlignment="1">
      <alignment horizontal="center" vertical="center" wrapText="1"/>
    </xf>
    <xf numFmtId="0" fontId="24" fillId="19" borderId="22" xfId="0" applyFont="1" applyFill="1" applyBorder="1" applyAlignment="1">
      <alignment horizontal="center"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23" fillId="0" borderId="18" xfId="0" applyFont="1" applyBorder="1" applyAlignment="1">
      <alignment horizontal="left" vertical="center" wrapText="1"/>
    </xf>
    <xf numFmtId="0" fontId="25" fillId="0" borderId="27" xfId="0" applyFont="1" applyBorder="1" applyAlignment="1">
      <alignment horizontal="left" vertical="center" wrapText="1"/>
    </xf>
    <xf numFmtId="0" fontId="35" fillId="22" borderId="37" xfId="0" applyFont="1" applyFill="1" applyBorder="1" applyAlignment="1">
      <alignment horizontal="center" vertical="center" wrapText="1"/>
    </xf>
    <xf numFmtId="0" fontId="35" fillId="22" borderId="26"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800000"/>
      <color rgb="FF000066"/>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pt-PT"/>
              <a:t>Eficácia</a:t>
            </a:r>
          </a:p>
        </c:rich>
      </c:tx>
      <c:layout>
        <c:manualLayout>
          <c:xMode val="edge"/>
          <c:yMode val="edge"/>
          <c:x val="0.44410941646616514"/>
          <c:y val="5.2631772173740682E-2"/>
        </c:manualLayout>
      </c:layout>
      <c:overlay val="0"/>
      <c:spPr>
        <a:noFill/>
        <a:ln w="25400">
          <a:noFill/>
        </a:ln>
      </c:spPr>
    </c:title>
    <c:autoTitleDeleted val="0"/>
    <c:view3D>
      <c:rotX val="15"/>
      <c:hPercent val="33"/>
      <c:rotY val="20"/>
      <c:depthPercent val="100"/>
      <c:rAngAx val="1"/>
    </c:view3D>
    <c:floor>
      <c:thickness val="0"/>
      <c:spPr>
        <a:solidFill>
          <a:srgbClr val="00800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4.2296134901539884E-2"/>
          <c:y val="0.17293296571371927"/>
          <c:w val="0.90936690038310219"/>
          <c:h val="0.5263177217374031"/>
        </c:manualLayout>
      </c:layout>
      <c:bar3DChart>
        <c:barDir val="col"/>
        <c:grouping val="clustered"/>
        <c:varyColors val="0"/>
        <c:ser>
          <c:idx val="0"/>
          <c:order val="0"/>
          <c:spPr>
            <a:solidFill>
              <a:srgbClr val="CCFFCC"/>
            </a:solidFill>
            <a:ln w="12700">
              <a:solidFill>
                <a:srgbClr val="000000"/>
              </a:solidFill>
              <a:prstDash val="solid"/>
            </a:ln>
          </c:spPr>
          <c:invertIfNegative val="0"/>
          <c:dLbls>
            <c:spPr>
              <a:noFill/>
              <a:ln w="25400">
                <a:noFill/>
              </a:ln>
            </c:spPr>
            <c:txPr>
              <a:bodyPr/>
              <a:lstStyle/>
              <a:p>
                <a:pPr>
                  <a:defRPr sz="600"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Gráficos!$B$12:$B$14</c:f>
              <c:strCache>
                <c:ptCount val="3"/>
                <c:pt idx="0">
                  <c:v>Ind 1 - OB1</c:v>
                </c:pt>
                <c:pt idx="1">
                  <c:v>Ind 2 - OB2</c:v>
                </c:pt>
                <c:pt idx="2">
                  <c:v>Ind 3 - OB3</c:v>
                </c:pt>
              </c:strCache>
            </c:strRef>
          </c:cat>
          <c:val>
            <c:numRef>
              <c:f>Gráficos!$C$12:$C$14</c:f>
              <c:numCache>
                <c:formatCode>0%</c:formatCode>
                <c:ptCount val="3"/>
                <c:pt idx="0">
                  <c:v>2</c:v>
                </c:pt>
                <c:pt idx="1">
                  <c:v>1.0678857142857143</c:v>
                </c:pt>
                <c:pt idx="2">
                  <c:v>1.2436974789915967</c:v>
                </c:pt>
              </c:numCache>
            </c:numRef>
          </c:val>
        </c:ser>
        <c:dLbls>
          <c:showLegendKey val="0"/>
          <c:showVal val="1"/>
          <c:showCatName val="0"/>
          <c:showSerName val="0"/>
          <c:showPercent val="0"/>
          <c:showBubbleSize val="0"/>
        </c:dLbls>
        <c:gapWidth val="150"/>
        <c:shape val="box"/>
        <c:axId val="165809536"/>
        <c:axId val="167495936"/>
        <c:axId val="0"/>
      </c:bar3DChart>
      <c:catAx>
        <c:axId val="1658095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00" b="1" i="0" u="none" strike="noStrike" baseline="0">
                <a:solidFill>
                  <a:srgbClr val="000000"/>
                </a:solidFill>
                <a:latin typeface="Calibri"/>
                <a:ea typeface="Calibri"/>
                <a:cs typeface="Calibri"/>
              </a:defRPr>
            </a:pPr>
            <a:endParaRPr lang="pt-PT"/>
          </a:p>
        </c:txPr>
        <c:crossAx val="167495936"/>
        <c:crosses val="autoZero"/>
        <c:auto val="1"/>
        <c:lblAlgn val="ctr"/>
        <c:lblOffset val="100"/>
        <c:tickLblSkip val="1"/>
        <c:tickMarkSkip val="1"/>
        <c:noMultiLvlLbl val="0"/>
      </c:catAx>
      <c:valAx>
        <c:axId val="167495936"/>
        <c:scaling>
          <c:orientation val="minMax"/>
        </c:scaling>
        <c:delete val="1"/>
        <c:axPos val="l"/>
        <c:numFmt formatCode="0%" sourceLinked="1"/>
        <c:majorTickMark val="out"/>
        <c:minorTickMark val="none"/>
        <c:tickLblPos val="none"/>
        <c:crossAx val="165809536"/>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pt-PT"/>
              <a:t>Recursos Humanos</a:t>
            </a:r>
          </a:p>
        </c:rich>
      </c:tx>
      <c:layout>
        <c:manualLayout>
          <c:xMode val="edge"/>
          <c:yMode val="edge"/>
          <c:x val="0.36137181589459327"/>
          <c:y val="5.8394160583941743E-2"/>
        </c:manualLayout>
      </c:layout>
      <c:overlay val="0"/>
      <c:spPr>
        <a:noFill/>
        <a:ln w="25400">
          <a:noFill/>
        </a:ln>
      </c:spPr>
    </c:title>
    <c:autoTitleDeleted val="0"/>
    <c:plotArea>
      <c:layout>
        <c:manualLayout>
          <c:layoutTarget val="inner"/>
          <c:xMode val="edge"/>
          <c:yMode val="edge"/>
          <c:x val="4.6729114124300683E-2"/>
          <c:y val="0.25547445255474482"/>
          <c:w val="0.90342953973647944"/>
          <c:h val="0.50364963503649873"/>
        </c:manualLayout>
      </c:layout>
      <c:barChart>
        <c:barDir val="col"/>
        <c:grouping val="clustered"/>
        <c:varyColors val="0"/>
        <c:ser>
          <c:idx val="0"/>
          <c:order val="0"/>
          <c:spPr>
            <a:solidFill>
              <a:srgbClr val="008000"/>
            </a:solidFill>
            <a:ln w="12700">
              <a:solidFill>
                <a:srgbClr val="000000"/>
              </a:solidFill>
              <a:prstDash val="solid"/>
            </a:ln>
          </c:spPr>
          <c:invertIfNegative val="0"/>
          <c:dLbls>
            <c:spPr>
              <a:noFill/>
              <a:ln w="25400">
                <a:noFill/>
              </a:ln>
            </c:spPr>
            <c:txPr>
              <a:bodyPr/>
              <a:lstStyle/>
              <a:p>
                <a:pPr>
                  <a:defRPr sz="575"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Gráficos!$B$53:$B$54</c:f>
              <c:strCache>
                <c:ptCount val="2"/>
                <c:pt idx="0">
                  <c:v>Planeado (pontos)</c:v>
                </c:pt>
                <c:pt idx="1">
                  <c:v>Executado (pontos)</c:v>
                </c:pt>
              </c:strCache>
            </c:strRef>
          </c:cat>
          <c:val>
            <c:numRef>
              <c:f>Gráficos!$C$53:$C$54</c:f>
              <c:numCache>
                <c:formatCode>0</c:formatCode>
                <c:ptCount val="2"/>
                <c:pt idx="0" formatCode="General">
                  <c:v>172</c:v>
                </c:pt>
                <c:pt idx="1">
                  <c:v>166.4</c:v>
                </c:pt>
              </c:numCache>
            </c:numRef>
          </c:val>
        </c:ser>
        <c:dLbls>
          <c:showLegendKey val="0"/>
          <c:showVal val="1"/>
          <c:showCatName val="0"/>
          <c:showSerName val="0"/>
          <c:showPercent val="0"/>
          <c:showBubbleSize val="0"/>
        </c:dLbls>
        <c:gapWidth val="150"/>
        <c:axId val="175931776"/>
        <c:axId val="175934464"/>
      </c:barChart>
      <c:catAx>
        <c:axId val="17593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1" i="0" u="none" strike="noStrike" baseline="0">
                <a:solidFill>
                  <a:srgbClr val="000000"/>
                </a:solidFill>
                <a:latin typeface="claibri"/>
                <a:ea typeface="claibri"/>
                <a:cs typeface="claibri"/>
              </a:defRPr>
            </a:pPr>
            <a:endParaRPr lang="pt-PT"/>
          </a:p>
        </c:txPr>
        <c:crossAx val="175934464"/>
        <c:crosses val="autoZero"/>
        <c:auto val="1"/>
        <c:lblAlgn val="ctr"/>
        <c:lblOffset val="100"/>
        <c:tickLblSkip val="1"/>
        <c:tickMarkSkip val="1"/>
        <c:noMultiLvlLbl val="0"/>
      </c:catAx>
      <c:valAx>
        <c:axId val="175934464"/>
        <c:scaling>
          <c:orientation val="minMax"/>
        </c:scaling>
        <c:delete val="1"/>
        <c:axPos val="l"/>
        <c:numFmt formatCode="General" sourceLinked="1"/>
        <c:majorTickMark val="out"/>
        <c:minorTickMark val="none"/>
        <c:tickLblPos val="none"/>
        <c:crossAx val="175931776"/>
        <c:crosses val="autoZero"/>
        <c:crossBetween val="between"/>
      </c:valAx>
      <c:spPr>
        <a:solidFill>
          <a:srgbClr val="FFFFFF"/>
        </a:solid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pt-PT"/>
              <a:t>Eficiência</a:t>
            </a:r>
          </a:p>
        </c:rich>
      </c:tx>
      <c:layout>
        <c:manualLayout>
          <c:xMode val="edge"/>
          <c:yMode val="edge"/>
          <c:x val="0.42771084337349496"/>
          <c:y val="5.2631772173740682E-2"/>
        </c:manualLayout>
      </c:layout>
      <c:overlay val="0"/>
      <c:spPr>
        <a:noFill/>
        <a:ln w="25400">
          <a:noFill/>
        </a:ln>
      </c:spPr>
    </c:title>
    <c:autoTitleDeleted val="0"/>
    <c:view3D>
      <c:rotX val="15"/>
      <c:hPercent val="33"/>
      <c:rotY val="20"/>
      <c:depthPercent val="100"/>
      <c:rAngAx val="1"/>
    </c:view3D>
    <c:floor>
      <c:thickness val="0"/>
      <c:spPr>
        <a:solidFill>
          <a:srgbClr val="00800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4.2168674698795192E-2"/>
          <c:y val="0.15037649192497329"/>
          <c:w val="0.90060240963855465"/>
          <c:h val="0.60902479229614381"/>
        </c:manualLayout>
      </c:layout>
      <c:bar3DChart>
        <c:barDir val="col"/>
        <c:grouping val="clustered"/>
        <c:varyColors val="0"/>
        <c:ser>
          <c:idx val="0"/>
          <c:order val="0"/>
          <c:spPr>
            <a:solidFill>
              <a:srgbClr val="CCFFCC"/>
            </a:solidFill>
            <a:ln w="12700">
              <a:solidFill>
                <a:srgbClr val="000000"/>
              </a:solidFill>
              <a:prstDash val="solid"/>
            </a:ln>
          </c:spPr>
          <c:invertIfNegative val="0"/>
          <c:dLbls>
            <c:spPr>
              <a:noFill/>
              <a:ln w="25400">
                <a:noFill/>
              </a:ln>
            </c:spPr>
            <c:txPr>
              <a:bodyPr/>
              <a:lstStyle/>
              <a:p>
                <a:pPr>
                  <a:defRPr sz="600"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Gráficos!$B$18:$B$19</c:f>
              <c:strCache>
                <c:ptCount val="2"/>
                <c:pt idx="0">
                  <c:v>Ind5 - OB4</c:v>
                </c:pt>
                <c:pt idx="1">
                  <c:v>Ind 4 - OB5</c:v>
                </c:pt>
              </c:strCache>
            </c:strRef>
          </c:cat>
          <c:val>
            <c:numRef>
              <c:f>Gráficos!$C$18:$C$19</c:f>
              <c:numCache>
                <c:formatCode>0%</c:formatCode>
                <c:ptCount val="2"/>
                <c:pt idx="0">
                  <c:v>1.1223529411764706</c:v>
                </c:pt>
                <c:pt idx="1">
                  <c:v>1.0771428571428572</c:v>
                </c:pt>
              </c:numCache>
            </c:numRef>
          </c:val>
        </c:ser>
        <c:dLbls>
          <c:showLegendKey val="0"/>
          <c:showVal val="1"/>
          <c:showCatName val="0"/>
          <c:showSerName val="0"/>
          <c:showPercent val="0"/>
          <c:showBubbleSize val="0"/>
        </c:dLbls>
        <c:gapWidth val="150"/>
        <c:shape val="box"/>
        <c:axId val="167507456"/>
        <c:axId val="169939328"/>
        <c:axId val="0"/>
      </c:bar3DChart>
      <c:catAx>
        <c:axId val="1675074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575" b="1" i="0" u="none" strike="noStrike" baseline="0">
                <a:solidFill>
                  <a:srgbClr val="000000"/>
                </a:solidFill>
                <a:latin typeface="Calibri"/>
                <a:ea typeface="Calibri"/>
                <a:cs typeface="Calibri"/>
              </a:defRPr>
            </a:pPr>
            <a:endParaRPr lang="pt-PT"/>
          </a:p>
        </c:txPr>
        <c:crossAx val="169939328"/>
        <c:crosses val="autoZero"/>
        <c:auto val="1"/>
        <c:lblAlgn val="ctr"/>
        <c:lblOffset val="100"/>
        <c:tickLblSkip val="1"/>
        <c:tickMarkSkip val="1"/>
        <c:noMultiLvlLbl val="0"/>
      </c:catAx>
      <c:valAx>
        <c:axId val="169939328"/>
        <c:scaling>
          <c:orientation val="minMax"/>
        </c:scaling>
        <c:delete val="1"/>
        <c:axPos val="l"/>
        <c:numFmt formatCode="0%" sourceLinked="1"/>
        <c:majorTickMark val="out"/>
        <c:minorTickMark val="none"/>
        <c:tickLblPos val="none"/>
        <c:crossAx val="167507456"/>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pt-PT"/>
              <a:t>Qualidade</a:t>
            </a:r>
          </a:p>
        </c:rich>
      </c:tx>
      <c:layout>
        <c:manualLayout>
          <c:xMode val="edge"/>
          <c:yMode val="edge"/>
          <c:x val="0.42342466516711758"/>
          <c:y val="5.8394160583941743E-2"/>
        </c:manualLayout>
      </c:layout>
      <c:overlay val="0"/>
      <c:spPr>
        <a:noFill/>
        <a:ln w="25400">
          <a:noFill/>
        </a:ln>
      </c:spPr>
    </c:title>
    <c:autoTitleDeleted val="0"/>
    <c:view3D>
      <c:rotX val="15"/>
      <c:hPercent val="33"/>
      <c:rotY val="20"/>
      <c:depthPercent val="100"/>
      <c:rAngAx val="1"/>
    </c:view3D>
    <c:floor>
      <c:thickness val="0"/>
      <c:spPr>
        <a:solidFill>
          <a:srgbClr val="00800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3.8038038038038034E-2"/>
          <c:y val="0.16058393527255369"/>
          <c:w val="0.90390655471845249"/>
          <c:h val="0.60583941605839886"/>
        </c:manualLayout>
      </c:layout>
      <c:bar3DChart>
        <c:barDir val="col"/>
        <c:grouping val="clustered"/>
        <c:varyColors val="0"/>
        <c:ser>
          <c:idx val="0"/>
          <c:order val="0"/>
          <c:spPr>
            <a:solidFill>
              <a:srgbClr val="CCFFCC"/>
            </a:solidFill>
            <a:ln w="12700">
              <a:solidFill>
                <a:srgbClr val="000000"/>
              </a:solidFill>
              <a:prstDash val="solid"/>
            </a:ln>
          </c:spPr>
          <c:invertIfNegative val="0"/>
          <c:dLbls>
            <c:spPr>
              <a:noFill/>
              <a:ln w="25400">
                <a:noFill/>
              </a:ln>
            </c:spPr>
            <c:txPr>
              <a:bodyPr/>
              <a:lstStyle/>
              <a:p>
                <a:pPr>
                  <a:defRPr sz="600"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Gráficos!$B$24</c:f>
              <c:strCache>
                <c:ptCount val="1"/>
                <c:pt idx="0">
                  <c:v>Ind 6 - OB6</c:v>
                </c:pt>
              </c:strCache>
            </c:strRef>
          </c:cat>
          <c:val>
            <c:numRef>
              <c:f>Gráficos!$C$24</c:f>
              <c:numCache>
                <c:formatCode>0%</c:formatCode>
                <c:ptCount val="1"/>
                <c:pt idx="0">
                  <c:v>2</c:v>
                </c:pt>
              </c:numCache>
            </c:numRef>
          </c:val>
        </c:ser>
        <c:dLbls>
          <c:showLegendKey val="0"/>
          <c:showVal val="1"/>
          <c:showCatName val="0"/>
          <c:showSerName val="0"/>
          <c:showPercent val="0"/>
          <c:showBubbleSize val="0"/>
        </c:dLbls>
        <c:gapWidth val="150"/>
        <c:shape val="box"/>
        <c:axId val="169950592"/>
        <c:axId val="169965824"/>
        <c:axId val="0"/>
      </c:bar3DChart>
      <c:catAx>
        <c:axId val="169950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00" b="1" i="0" u="none" strike="noStrike" baseline="0">
                <a:solidFill>
                  <a:srgbClr val="000000"/>
                </a:solidFill>
                <a:latin typeface="Calibri"/>
                <a:ea typeface="Calibri"/>
                <a:cs typeface="Calibri"/>
              </a:defRPr>
            </a:pPr>
            <a:endParaRPr lang="pt-PT"/>
          </a:p>
        </c:txPr>
        <c:crossAx val="169965824"/>
        <c:crosses val="autoZero"/>
        <c:auto val="1"/>
        <c:lblAlgn val="ctr"/>
        <c:lblOffset val="100"/>
        <c:tickLblSkip val="1"/>
        <c:tickMarkSkip val="1"/>
        <c:noMultiLvlLbl val="0"/>
      </c:catAx>
      <c:valAx>
        <c:axId val="169965824"/>
        <c:scaling>
          <c:orientation val="minMax"/>
        </c:scaling>
        <c:delete val="1"/>
        <c:axPos val="l"/>
        <c:numFmt formatCode="0%" sourceLinked="1"/>
        <c:majorTickMark val="out"/>
        <c:minorTickMark val="none"/>
        <c:tickLblPos val="none"/>
        <c:crossAx val="169950592"/>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pt-PT"/>
              <a:t>Recursos Humanos</a:t>
            </a:r>
          </a:p>
        </c:rich>
      </c:tx>
      <c:layout>
        <c:manualLayout>
          <c:xMode val="edge"/>
          <c:yMode val="edge"/>
          <c:x val="0.36137181589459327"/>
          <c:y val="5.4263976683447533E-2"/>
        </c:manualLayout>
      </c:layout>
      <c:overlay val="0"/>
      <c:spPr>
        <a:noFill/>
        <a:ln w="25400">
          <a:noFill/>
        </a:ln>
      </c:spPr>
    </c:title>
    <c:autoTitleDeleted val="0"/>
    <c:plotArea>
      <c:layout>
        <c:manualLayout>
          <c:layoutTarget val="inner"/>
          <c:xMode val="edge"/>
          <c:yMode val="edge"/>
          <c:x val="4.6729114124300683E-2"/>
          <c:y val="0.27131988341723851"/>
          <c:w val="0.90342953973647944"/>
          <c:h val="0.47287179681290092"/>
        </c:manualLayout>
      </c:layout>
      <c:barChart>
        <c:barDir val="col"/>
        <c:grouping val="clustered"/>
        <c:varyColors val="0"/>
        <c:ser>
          <c:idx val="0"/>
          <c:order val="0"/>
          <c:spPr>
            <a:solidFill>
              <a:srgbClr val="008000"/>
            </a:solidFill>
            <a:ln w="12700">
              <a:solidFill>
                <a:srgbClr val="000000"/>
              </a:solidFill>
              <a:prstDash val="solid"/>
            </a:ln>
          </c:spPr>
          <c:invertIfNegative val="0"/>
          <c:dLbls>
            <c:spPr>
              <a:noFill/>
              <a:ln w="25400">
                <a:noFill/>
              </a:ln>
            </c:spPr>
            <c:txPr>
              <a:bodyPr/>
              <a:lstStyle/>
              <a:p>
                <a:pPr>
                  <a:defRPr sz="700"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Gráficos!$B$53:$B$54</c:f>
              <c:strCache>
                <c:ptCount val="2"/>
                <c:pt idx="0">
                  <c:v>Planeado (pontos)</c:v>
                </c:pt>
                <c:pt idx="1">
                  <c:v>Executado (pontos)</c:v>
                </c:pt>
              </c:strCache>
            </c:strRef>
          </c:cat>
          <c:val>
            <c:numRef>
              <c:f>Gráficos!$C$53:$C$54</c:f>
              <c:numCache>
                <c:formatCode>0</c:formatCode>
                <c:ptCount val="2"/>
                <c:pt idx="0" formatCode="General">
                  <c:v>172</c:v>
                </c:pt>
                <c:pt idx="1">
                  <c:v>166.4</c:v>
                </c:pt>
              </c:numCache>
            </c:numRef>
          </c:val>
        </c:ser>
        <c:dLbls>
          <c:showLegendKey val="0"/>
          <c:showVal val="1"/>
          <c:showCatName val="0"/>
          <c:showSerName val="0"/>
          <c:showPercent val="0"/>
          <c:showBubbleSize val="0"/>
        </c:dLbls>
        <c:gapWidth val="150"/>
        <c:axId val="169989632"/>
        <c:axId val="169996672"/>
      </c:barChart>
      <c:catAx>
        <c:axId val="16998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1" i="0" u="none" strike="noStrike" baseline="0">
                <a:solidFill>
                  <a:srgbClr val="000000"/>
                </a:solidFill>
                <a:latin typeface="claibri"/>
                <a:ea typeface="claibri"/>
                <a:cs typeface="claibri"/>
              </a:defRPr>
            </a:pPr>
            <a:endParaRPr lang="pt-PT"/>
          </a:p>
        </c:txPr>
        <c:crossAx val="169996672"/>
        <c:crosses val="autoZero"/>
        <c:auto val="1"/>
        <c:lblAlgn val="ctr"/>
        <c:lblOffset val="100"/>
        <c:tickLblSkip val="1"/>
        <c:tickMarkSkip val="1"/>
        <c:noMultiLvlLbl val="0"/>
      </c:catAx>
      <c:valAx>
        <c:axId val="169996672"/>
        <c:scaling>
          <c:orientation val="minMax"/>
        </c:scaling>
        <c:delete val="1"/>
        <c:axPos val="l"/>
        <c:numFmt formatCode="General" sourceLinked="1"/>
        <c:majorTickMark val="out"/>
        <c:minorTickMark val="none"/>
        <c:tickLblPos val="none"/>
        <c:crossAx val="169989632"/>
        <c:crosses val="autoZero"/>
        <c:crossBetween val="between"/>
      </c:valAx>
      <c:spPr>
        <a:solidFill>
          <a:srgbClr val="FFFFFF"/>
        </a:solid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pt-PT"/>
              <a:t>Recursos Financeiros</a:t>
            </a:r>
          </a:p>
        </c:rich>
      </c:tx>
      <c:layout>
        <c:manualLayout>
          <c:xMode val="edge"/>
          <c:yMode val="edge"/>
          <c:x val="0.34472101962984697"/>
          <c:y val="5.8394160583941743E-2"/>
        </c:manualLayout>
      </c:layout>
      <c:overlay val="0"/>
      <c:spPr>
        <a:noFill/>
        <a:ln w="25400">
          <a:noFill/>
        </a:ln>
      </c:spPr>
    </c:title>
    <c:autoTitleDeleted val="0"/>
    <c:plotArea>
      <c:layout>
        <c:manualLayout>
          <c:layoutTarget val="inner"/>
          <c:xMode val="edge"/>
          <c:yMode val="edge"/>
          <c:x val="4.6583921571600802E-2"/>
          <c:y val="0.29927007299270192"/>
          <c:w val="0.90993926803193548"/>
          <c:h val="0.3284671532846733"/>
        </c:manualLayout>
      </c:layout>
      <c:barChart>
        <c:barDir val="col"/>
        <c:grouping val="clustered"/>
        <c:varyColors val="0"/>
        <c:ser>
          <c:idx val="0"/>
          <c:order val="0"/>
          <c:tx>
            <c:strRef>
              <c:f>Gráficos!$B$44</c:f>
              <c:strCache>
                <c:ptCount val="1"/>
                <c:pt idx="0">
                  <c:v>Estimado (mil €)</c:v>
                </c:pt>
              </c:strCache>
            </c:strRef>
          </c:tx>
          <c:spPr>
            <a:solidFill>
              <a:srgbClr val="FF9900"/>
            </a:solidFill>
            <a:ln w="12700">
              <a:solidFill>
                <a:srgbClr val="000000"/>
              </a:solidFill>
              <a:prstDash val="solid"/>
            </a:ln>
          </c:spPr>
          <c:invertIfNegative val="0"/>
          <c:dLbls>
            <c:spPr>
              <a:noFill/>
              <a:ln w="25400">
                <a:noFill/>
              </a:ln>
            </c:spPr>
            <c:txPr>
              <a:bodyPr/>
              <a:lstStyle/>
              <a:p>
                <a:pPr>
                  <a:defRPr sz="425"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Gráficos!$C$43:$C$43</c:f>
              <c:strCache>
                <c:ptCount val="1"/>
                <c:pt idx="0">
                  <c:v>Orçamento de Funcionamento</c:v>
                </c:pt>
              </c:strCache>
            </c:strRef>
          </c:cat>
          <c:val>
            <c:numRef>
              <c:f>Gráficos!$C$44:$D$44</c:f>
              <c:numCache>
                <c:formatCode>#,##0.00</c:formatCode>
                <c:ptCount val="2"/>
                <c:pt idx="0">
                  <c:v>550</c:v>
                </c:pt>
                <c:pt idx="1">
                  <c:v>300</c:v>
                </c:pt>
              </c:numCache>
            </c:numRef>
          </c:val>
        </c:ser>
        <c:ser>
          <c:idx val="1"/>
          <c:order val="1"/>
          <c:tx>
            <c:strRef>
              <c:f>Gráficos!$B$45</c:f>
              <c:strCache>
                <c:ptCount val="1"/>
                <c:pt idx="0">
                  <c:v>Realizado (mil €)</c:v>
                </c:pt>
              </c:strCache>
            </c:strRef>
          </c:tx>
          <c:spPr>
            <a:solidFill>
              <a:srgbClr val="CCFFCC"/>
            </a:solidFill>
            <a:ln w="12700">
              <a:solidFill>
                <a:srgbClr val="000000"/>
              </a:solidFill>
              <a:prstDash val="solid"/>
            </a:ln>
          </c:spPr>
          <c:invertIfNegative val="0"/>
          <c:dLbls>
            <c:spPr>
              <a:noFill/>
              <a:ln w="25400">
                <a:noFill/>
              </a:ln>
            </c:spPr>
            <c:txPr>
              <a:bodyPr/>
              <a:lstStyle/>
              <a:p>
                <a:pPr>
                  <a:defRPr sz="425"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Gráficos!$C$43:$C$43</c:f>
              <c:strCache>
                <c:ptCount val="1"/>
                <c:pt idx="0">
                  <c:v>Orçamento de Funcionamento</c:v>
                </c:pt>
              </c:strCache>
            </c:strRef>
          </c:cat>
          <c:val>
            <c:numRef>
              <c:f>Gráficos!$C$45:$D$45</c:f>
              <c:numCache>
                <c:formatCode>#,##0.00</c:formatCode>
                <c:ptCount val="2"/>
                <c:pt idx="0">
                  <c:v>445.96505999999999</c:v>
                </c:pt>
                <c:pt idx="1">
                  <c:v>252.15299999999999</c:v>
                </c:pt>
              </c:numCache>
            </c:numRef>
          </c:val>
        </c:ser>
        <c:dLbls>
          <c:showLegendKey val="0"/>
          <c:showVal val="1"/>
          <c:showCatName val="0"/>
          <c:showSerName val="0"/>
          <c:showPercent val="0"/>
          <c:showBubbleSize val="0"/>
        </c:dLbls>
        <c:gapWidth val="150"/>
        <c:axId val="170034688"/>
        <c:axId val="170036224"/>
      </c:barChart>
      <c:catAx>
        <c:axId val="17003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1" i="0" u="none" strike="noStrike" baseline="0">
                <a:solidFill>
                  <a:srgbClr val="000000"/>
                </a:solidFill>
                <a:latin typeface="Calibri"/>
                <a:ea typeface="Calibri"/>
                <a:cs typeface="Calibri"/>
              </a:defRPr>
            </a:pPr>
            <a:endParaRPr lang="pt-PT"/>
          </a:p>
        </c:txPr>
        <c:crossAx val="170036224"/>
        <c:crosses val="autoZero"/>
        <c:auto val="1"/>
        <c:lblAlgn val="ctr"/>
        <c:lblOffset val="100"/>
        <c:tickLblSkip val="1"/>
        <c:tickMarkSkip val="1"/>
        <c:noMultiLvlLbl val="0"/>
      </c:catAx>
      <c:valAx>
        <c:axId val="170036224"/>
        <c:scaling>
          <c:orientation val="minMax"/>
        </c:scaling>
        <c:delete val="1"/>
        <c:axPos val="l"/>
        <c:numFmt formatCode="#,##0.00" sourceLinked="1"/>
        <c:majorTickMark val="out"/>
        <c:minorTickMark val="none"/>
        <c:tickLblPos val="none"/>
        <c:crossAx val="170034688"/>
        <c:crosses val="autoZero"/>
        <c:crossBetween val="between"/>
      </c:valAx>
      <c:spPr>
        <a:solidFill>
          <a:srgbClr val="FFFFFF"/>
        </a:solidFill>
        <a:ln w="25400">
          <a:noFill/>
        </a:ln>
      </c:spPr>
    </c:plotArea>
    <c:legend>
      <c:legendPos val="b"/>
      <c:layout>
        <c:manualLayout>
          <c:xMode val="edge"/>
          <c:yMode val="edge"/>
          <c:x val="0.22670841831512431"/>
          <c:y val="0.84775041967612241"/>
          <c:w val="0.56832384317353135"/>
          <c:h val="0.10115493318135824"/>
        </c:manualLayout>
      </c:layout>
      <c:overlay val="0"/>
      <c:spPr>
        <a:solidFill>
          <a:srgbClr val="FFFFFF"/>
        </a:solidFill>
        <a:ln w="3175">
          <a:solidFill>
            <a:srgbClr val="000000"/>
          </a:solidFill>
          <a:prstDash val="solid"/>
        </a:ln>
      </c:spPr>
      <c:txPr>
        <a:bodyPr/>
        <a:lstStyle/>
        <a:p>
          <a:pPr>
            <a:defRPr sz="435" b="1"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pt-PT"/>
              <a:t>Eficácia</a:t>
            </a:r>
          </a:p>
        </c:rich>
      </c:tx>
      <c:layout>
        <c:manualLayout>
          <c:xMode val="edge"/>
          <c:yMode val="edge"/>
          <c:x val="0.43708609271523274"/>
          <c:y val="5.7554159011630968E-2"/>
        </c:manualLayout>
      </c:layout>
      <c:overlay val="0"/>
      <c:spPr>
        <a:noFill/>
        <a:ln w="25400">
          <a:noFill/>
        </a:ln>
      </c:spPr>
    </c:title>
    <c:autoTitleDeleted val="0"/>
    <c:view3D>
      <c:rotX val="15"/>
      <c:hPercent val="41"/>
      <c:rotY val="20"/>
      <c:depthPercent val="100"/>
      <c:rAngAx val="1"/>
    </c:view3D>
    <c:floor>
      <c:thickness val="0"/>
      <c:spPr>
        <a:solidFill>
          <a:srgbClr val="00800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4.6357615894039833E-2"/>
          <c:y val="0.15827393728198524"/>
          <c:w val="0.88410596026490051"/>
          <c:h val="0.51079316122822449"/>
        </c:manualLayout>
      </c:layout>
      <c:bar3DChart>
        <c:barDir val="col"/>
        <c:grouping val="clustered"/>
        <c:varyColors val="0"/>
        <c:ser>
          <c:idx val="0"/>
          <c:order val="0"/>
          <c:spPr>
            <a:solidFill>
              <a:srgbClr val="CCFFCC"/>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Gráficos!$B$12:$B$14</c:f>
              <c:strCache>
                <c:ptCount val="3"/>
                <c:pt idx="0">
                  <c:v>Ind 1 - OB1</c:v>
                </c:pt>
                <c:pt idx="1">
                  <c:v>Ind 2 - OB2</c:v>
                </c:pt>
                <c:pt idx="2">
                  <c:v>Ind 3 - OB3</c:v>
                </c:pt>
              </c:strCache>
            </c:strRef>
          </c:cat>
          <c:val>
            <c:numRef>
              <c:f>Gráficos!$C$12:$C$14</c:f>
              <c:numCache>
                <c:formatCode>0%</c:formatCode>
                <c:ptCount val="3"/>
                <c:pt idx="0">
                  <c:v>2</c:v>
                </c:pt>
                <c:pt idx="1">
                  <c:v>1.0678857142857143</c:v>
                </c:pt>
                <c:pt idx="2">
                  <c:v>1.2436974789915967</c:v>
                </c:pt>
              </c:numCache>
            </c:numRef>
          </c:val>
        </c:ser>
        <c:dLbls>
          <c:showLegendKey val="0"/>
          <c:showVal val="1"/>
          <c:showCatName val="0"/>
          <c:showSerName val="0"/>
          <c:showPercent val="0"/>
          <c:showBubbleSize val="0"/>
        </c:dLbls>
        <c:gapWidth val="150"/>
        <c:shape val="box"/>
        <c:axId val="175311872"/>
        <c:axId val="175335296"/>
        <c:axId val="0"/>
      </c:bar3DChart>
      <c:catAx>
        <c:axId val="175311872"/>
        <c:scaling>
          <c:orientation val="minMax"/>
        </c:scaling>
        <c:delete val="0"/>
        <c:axPos val="b"/>
        <c:numFmt formatCode="General" sourceLinked="1"/>
        <c:majorTickMark val="out"/>
        <c:minorTickMark val="none"/>
        <c:tickLblPos val="low"/>
        <c:spPr>
          <a:ln w="3175">
            <a:solidFill>
              <a:srgbClr val="008000"/>
            </a:solidFill>
            <a:prstDash val="solid"/>
          </a:ln>
        </c:spPr>
        <c:txPr>
          <a:bodyPr rot="0" vert="horz"/>
          <a:lstStyle/>
          <a:p>
            <a:pPr>
              <a:defRPr sz="600" b="1" i="0" u="none" strike="noStrike" baseline="0">
                <a:solidFill>
                  <a:srgbClr val="000000"/>
                </a:solidFill>
                <a:latin typeface="Calibri"/>
                <a:ea typeface="Calibri"/>
                <a:cs typeface="Calibri"/>
              </a:defRPr>
            </a:pPr>
            <a:endParaRPr lang="pt-PT"/>
          </a:p>
        </c:txPr>
        <c:crossAx val="175335296"/>
        <c:crosses val="autoZero"/>
        <c:auto val="1"/>
        <c:lblAlgn val="ctr"/>
        <c:lblOffset val="100"/>
        <c:tickLblSkip val="1"/>
        <c:tickMarkSkip val="1"/>
        <c:noMultiLvlLbl val="0"/>
      </c:catAx>
      <c:valAx>
        <c:axId val="175335296"/>
        <c:scaling>
          <c:orientation val="minMax"/>
        </c:scaling>
        <c:delete val="1"/>
        <c:axPos val="l"/>
        <c:numFmt formatCode="0%" sourceLinked="1"/>
        <c:majorTickMark val="out"/>
        <c:minorTickMark val="none"/>
        <c:tickLblPos val="none"/>
        <c:crossAx val="175311872"/>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1" i="0" u="none" strike="noStrike" baseline="0">
                <a:solidFill>
                  <a:srgbClr val="000000"/>
                </a:solidFill>
                <a:latin typeface="Calibri"/>
                <a:ea typeface="Calibri"/>
                <a:cs typeface="Calibri"/>
              </a:defRPr>
            </a:pPr>
            <a:r>
              <a:rPr lang="pt-PT"/>
              <a:t>Eficiência</a:t>
            </a:r>
          </a:p>
        </c:rich>
      </c:tx>
      <c:layout>
        <c:manualLayout>
          <c:xMode val="edge"/>
          <c:yMode val="edge"/>
          <c:x val="0.42546648368728901"/>
          <c:y val="5.9701492537313675E-2"/>
        </c:manualLayout>
      </c:layout>
      <c:overlay val="0"/>
      <c:spPr>
        <a:noFill/>
        <a:ln w="25400">
          <a:noFill/>
        </a:ln>
      </c:spPr>
    </c:title>
    <c:autoTitleDeleted val="0"/>
    <c:view3D>
      <c:rotX val="15"/>
      <c:hPercent val="35"/>
      <c:rotY val="20"/>
      <c:depthPercent val="100"/>
      <c:rAngAx val="1"/>
    </c:view3D>
    <c:floor>
      <c:thickness val="0"/>
      <c:spPr>
        <a:solidFill>
          <a:srgbClr val="00800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4.3478326800160762E-2"/>
          <c:y val="0.12686567164179105"/>
          <c:w val="0.89751688894617343"/>
          <c:h val="0.58955223880596697"/>
        </c:manualLayout>
      </c:layout>
      <c:bar3DChart>
        <c:barDir val="col"/>
        <c:grouping val="clustered"/>
        <c:varyColors val="0"/>
        <c:ser>
          <c:idx val="0"/>
          <c:order val="0"/>
          <c:spPr>
            <a:solidFill>
              <a:srgbClr val="CCFFCC"/>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Gráficos!$B$18:$B$19</c:f>
              <c:strCache>
                <c:ptCount val="2"/>
                <c:pt idx="0">
                  <c:v>Ind5 - OB4</c:v>
                </c:pt>
                <c:pt idx="1">
                  <c:v>Ind 4 - OB5</c:v>
                </c:pt>
              </c:strCache>
            </c:strRef>
          </c:cat>
          <c:val>
            <c:numRef>
              <c:f>Gráficos!$C$18:$C$19</c:f>
              <c:numCache>
                <c:formatCode>0%</c:formatCode>
                <c:ptCount val="2"/>
                <c:pt idx="0">
                  <c:v>1.1223529411764706</c:v>
                </c:pt>
                <c:pt idx="1">
                  <c:v>1.0771428571428572</c:v>
                </c:pt>
              </c:numCache>
            </c:numRef>
          </c:val>
        </c:ser>
        <c:dLbls>
          <c:showLegendKey val="0"/>
          <c:showVal val="1"/>
          <c:showCatName val="0"/>
          <c:showSerName val="0"/>
          <c:showPercent val="0"/>
          <c:showBubbleSize val="0"/>
        </c:dLbls>
        <c:gapWidth val="150"/>
        <c:shape val="box"/>
        <c:axId val="175359104"/>
        <c:axId val="175366144"/>
        <c:axId val="0"/>
      </c:bar3DChart>
      <c:catAx>
        <c:axId val="175359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00" b="1" i="0" u="none" strike="noStrike" baseline="0">
                <a:solidFill>
                  <a:srgbClr val="000000"/>
                </a:solidFill>
                <a:latin typeface="Calibri"/>
                <a:ea typeface="Calibri"/>
                <a:cs typeface="Calibri"/>
              </a:defRPr>
            </a:pPr>
            <a:endParaRPr lang="pt-PT"/>
          </a:p>
        </c:txPr>
        <c:crossAx val="175366144"/>
        <c:crosses val="autoZero"/>
        <c:auto val="1"/>
        <c:lblAlgn val="ctr"/>
        <c:lblOffset val="100"/>
        <c:tickLblSkip val="1"/>
        <c:tickMarkSkip val="1"/>
        <c:noMultiLvlLbl val="0"/>
      </c:catAx>
      <c:valAx>
        <c:axId val="175366144"/>
        <c:scaling>
          <c:orientation val="minMax"/>
        </c:scaling>
        <c:delete val="1"/>
        <c:axPos val="l"/>
        <c:numFmt formatCode="0%" sourceLinked="1"/>
        <c:majorTickMark val="out"/>
        <c:minorTickMark val="none"/>
        <c:tickLblPos val="none"/>
        <c:crossAx val="175359104"/>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1" i="0" u="none" strike="noStrike" baseline="0">
                <a:solidFill>
                  <a:srgbClr val="000000"/>
                </a:solidFill>
                <a:latin typeface="Calibri"/>
                <a:ea typeface="Calibri"/>
                <a:cs typeface="Calibri"/>
              </a:defRPr>
            </a:pPr>
            <a:r>
              <a:rPr lang="pt-PT"/>
              <a:t>Qualidade</a:t>
            </a:r>
          </a:p>
        </c:rich>
      </c:tx>
      <c:layout>
        <c:manualLayout>
          <c:xMode val="edge"/>
          <c:yMode val="edge"/>
          <c:x val="0.42461602256013004"/>
          <c:y val="5.9701492537313675E-2"/>
        </c:manualLayout>
      </c:layout>
      <c:overlay val="0"/>
      <c:spPr>
        <a:noFill/>
        <a:ln w="25400">
          <a:noFill/>
        </a:ln>
      </c:spPr>
    </c:title>
    <c:autoTitleDeleted val="0"/>
    <c:view3D>
      <c:rotX val="15"/>
      <c:hPercent val="34"/>
      <c:rotY val="20"/>
      <c:depthPercent val="100"/>
      <c:rAngAx val="1"/>
    </c:view3D>
    <c:floor>
      <c:thickness val="0"/>
      <c:spPr>
        <a:solidFill>
          <a:srgbClr val="00800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4.3076987795955222E-2"/>
          <c:y val="0.14179104477611984"/>
          <c:w val="0.90153981601534861"/>
          <c:h val="0.61940298507462532"/>
        </c:manualLayout>
      </c:layout>
      <c:bar3DChart>
        <c:barDir val="col"/>
        <c:grouping val="clustered"/>
        <c:varyColors val="0"/>
        <c:ser>
          <c:idx val="0"/>
          <c:order val="0"/>
          <c:spPr>
            <a:solidFill>
              <a:srgbClr val="CCFFCC"/>
            </a:solidFill>
            <a:ln w="12700">
              <a:solidFill>
                <a:srgbClr val="000000"/>
              </a:solidFill>
              <a:prstDash val="solid"/>
            </a:ln>
          </c:spPr>
          <c:invertIfNegative val="0"/>
          <c:dLbls>
            <c:spPr>
              <a:noFill/>
              <a:ln w="25400">
                <a:noFill/>
              </a:ln>
            </c:spPr>
            <c:txPr>
              <a:bodyPr/>
              <a:lstStyle/>
              <a:p>
                <a:pPr>
                  <a:defRPr sz="575"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Gráficos!$B$24</c:f>
              <c:strCache>
                <c:ptCount val="1"/>
                <c:pt idx="0">
                  <c:v>Ind 6 - OB6</c:v>
                </c:pt>
              </c:strCache>
            </c:strRef>
          </c:cat>
          <c:val>
            <c:numRef>
              <c:f>Gráficos!$C$24</c:f>
              <c:numCache>
                <c:formatCode>0%</c:formatCode>
                <c:ptCount val="1"/>
                <c:pt idx="0">
                  <c:v>2</c:v>
                </c:pt>
              </c:numCache>
            </c:numRef>
          </c:val>
        </c:ser>
        <c:dLbls>
          <c:showLegendKey val="0"/>
          <c:showVal val="1"/>
          <c:showCatName val="0"/>
          <c:showSerName val="0"/>
          <c:showPercent val="0"/>
          <c:showBubbleSize val="0"/>
        </c:dLbls>
        <c:gapWidth val="150"/>
        <c:shape val="box"/>
        <c:axId val="175442944"/>
        <c:axId val="175454080"/>
        <c:axId val="0"/>
      </c:bar3DChart>
      <c:catAx>
        <c:axId val="175442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575" b="1" i="0" u="none" strike="noStrike" baseline="0">
                <a:solidFill>
                  <a:srgbClr val="000000"/>
                </a:solidFill>
                <a:latin typeface="Calibri"/>
                <a:ea typeface="Calibri"/>
                <a:cs typeface="Calibri"/>
              </a:defRPr>
            </a:pPr>
            <a:endParaRPr lang="pt-PT"/>
          </a:p>
        </c:txPr>
        <c:crossAx val="175454080"/>
        <c:crosses val="autoZero"/>
        <c:auto val="1"/>
        <c:lblAlgn val="ctr"/>
        <c:lblOffset val="100"/>
        <c:tickLblSkip val="1"/>
        <c:tickMarkSkip val="1"/>
        <c:noMultiLvlLbl val="0"/>
      </c:catAx>
      <c:valAx>
        <c:axId val="175454080"/>
        <c:scaling>
          <c:orientation val="minMax"/>
        </c:scaling>
        <c:delete val="1"/>
        <c:axPos val="l"/>
        <c:numFmt formatCode="0%" sourceLinked="1"/>
        <c:majorTickMark val="out"/>
        <c:minorTickMark val="none"/>
        <c:tickLblPos val="none"/>
        <c:crossAx val="175442944"/>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pt-PT"/>
              <a:t>Recursos Financeiros</a:t>
            </a:r>
          </a:p>
        </c:rich>
      </c:tx>
      <c:layout>
        <c:manualLayout>
          <c:xMode val="edge"/>
          <c:yMode val="edge"/>
          <c:x val="0.34472101962984697"/>
          <c:y val="5.8394160583941743E-2"/>
        </c:manualLayout>
      </c:layout>
      <c:overlay val="0"/>
      <c:spPr>
        <a:noFill/>
        <a:ln w="25400">
          <a:noFill/>
        </a:ln>
      </c:spPr>
    </c:title>
    <c:autoTitleDeleted val="0"/>
    <c:plotArea>
      <c:layout>
        <c:manualLayout>
          <c:layoutTarget val="inner"/>
          <c:xMode val="edge"/>
          <c:yMode val="edge"/>
          <c:x val="4.6583921571600802E-2"/>
          <c:y val="0.29927007299270192"/>
          <c:w val="0.90993926803193548"/>
          <c:h val="0.3284671532846733"/>
        </c:manualLayout>
      </c:layout>
      <c:barChart>
        <c:barDir val="col"/>
        <c:grouping val="clustered"/>
        <c:varyColors val="0"/>
        <c:ser>
          <c:idx val="0"/>
          <c:order val="0"/>
          <c:tx>
            <c:strRef>
              <c:f>Gráficos!$B$44</c:f>
              <c:strCache>
                <c:ptCount val="1"/>
                <c:pt idx="0">
                  <c:v>Estimado (mil €)</c:v>
                </c:pt>
              </c:strCache>
            </c:strRef>
          </c:tx>
          <c:spPr>
            <a:solidFill>
              <a:srgbClr val="FF9900"/>
            </a:solidFill>
            <a:ln w="12700">
              <a:solidFill>
                <a:srgbClr val="000000"/>
              </a:solidFill>
              <a:prstDash val="solid"/>
            </a:ln>
          </c:spPr>
          <c:invertIfNegative val="0"/>
          <c:dLbls>
            <c:spPr>
              <a:noFill/>
              <a:ln w="25400">
                <a:noFill/>
              </a:ln>
            </c:spPr>
            <c:txPr>
              <a:bodyPr/>
              <a:lstStyle/>
              <a:p>
                <a:pPr>
                  <a:defRPr sz="425"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Gráficos!$C$43:$D$43</c:f>
              <c:strCache>
                <c:ptCount val="2"/>
                <c:pt idx="0">
                  <c:v>Orçamento de Funcionamento</c:v>
                </c:pt>
                <c:pt idx="1">
                  <c:v>Plano de Investimentos</c:v>
                </c:pt>
              </c:strCache>
            </c:strRef>
          </c:cat>
          <c:val>
            <c:numRef>
              <c:f>Gráficos!$C$44:$D$44</c:f>
              <c:numCache>
                <c:formatCode>#,##0.00</c:formatCode>
                <c:ptCount val="2"/>
                <c:pt idx="0">
                  <c:v>550</c:v>
                </c:pt>
                <c:pt idx="1">
                  <c:v>300</c:v>
                </c:pt>
              </c:numCache>
            </c:numRef>
          </c:val>
        </c:ser>
        <c:ser>
          <c:idx val="1"/>
          <c:order val="1"/>
          <c:tx>
            <c:strRef>
              <c:f>Gráficos!$B$45</c:f>
              <c:strCache>
                <c:ptCount val="1"/>
                <c:pt idx="0">
                  <c:v>Realizado (mil €)</c:v>
                </c:pt>
              </c:strCache>
            </c:strRef>
          </c:tx>
          <c:spPr>
            <a:solidFill>
              <a:srgbClr val="CCFFCC"/>
            </a:solidFill>
            <a:ln w="12700">
              <a:solidFill>
                <a:srgbClr val="000000"/>
              </a:solidFill>
              <a:prstDash val="solid"/>
            </a:ln>
          </c:spPr>
          <c:invertIfNegative val="0"/>
          <c:dLbls>
            <c:spPr>
              <a:noFill/>
              <a:ln w="25400">
                <a:noFill/>
              </a:ln>
            </c:spPr>
            <c:txPr>
              <a:bodyPr/>
              <a:lstStyle/>
              <a:p>
                <a:pPr>
                  <a:defRPr sz="425" b="1" i="0" u="none" strike="noStrike" baseline="0">
                    <a:solidFill>
                      <a:srgbClr val="000000"/>
                    </a:solidFill>
                    <a:latin typeface="Calibri"/>
                    <a:ea typeface="Calibri"/>
                    <a:cs typeface="Calibri"/>
                  </a:defRPr>
                </a:pPr>
                <a:endParaRPr lang="pt-PT"/>
              </a:p>
            </c:txPr>
            <c:showLegendKey val="0"/>
            <c:showVal val="1"/>
            <c:showCatName val="0"/>
            <c:showSerName val="0"/>
            <c:showPercent val="0"/>
            <c:showBubbleSize val="0"/>
            <c:showLeaderLines val="0"/>
          </c:dLbls>
          <c:cat>
            <c:strRef>
              <c:f>Gráficos!$C$43:$D$43</c:f>
              <c:strCache>
                <c:ptCount val="2"/>
                <c:pt idx="0">
                  <c:v>Orçamento de Funcionamento</c:v>
                </c:pt>
                <c:pt idx="1">
                  <c:v>Plano de Investimentos</c:v>
                </c:pt>
              </c:strCache>
            </c:strRef>
          </c:cat>
          <c:val>
            <c:numRef>
              <c:f>Gráficos!$C$45:$D$45</c:f>
              <c:numCache>
                <c:formatCode>#,##0.00</c:formatCode>
                <c:ptCount val="2"/>
                <c:pt idx="0">
                  <c:v>445.96505999999999</c:v>
                </c:pt>
                <c:pt idx="1">
                  <c:v>252.15299999999999</c:v>
                </c:pt>
              </c:numCache>
            </c:numRef>
          </c:val>
        </c:ser>
        <c:dLbls>
          <c:showLegendKey val="0"/>
          <c:showVal val="1"/>
          <c:showCatName val="0"/>
          <c:showSerName val="0"/>
          <c:showPercent val="0"/>
          <c:showBubbleSize val="0"/>
        </c:dLbls>
        <c:gapWidth val="150"/>
        <c:axId val="175504768"/>
        <c:axId val="175903872"/>
      </c:barChart>
      <c:catAx>
        <c:axId val="17550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1" i="0" u="none" strike="noStrike" baseline="0">
                <a:solidFill>
                  <a:srgbClr val="000000"/>
                </a:solidFill>
                <a:latin typeface="Calibri"/>
                <a:ea typeface="Calibri"/>
                <a:cs typeface="Calibri"/>
              </a:defRPr>
            </a:pPr>
            <a:endParaRPr lang="pt-PT"/>
          </a:p>
        </c:txPr>
        <c:crossAx val="175903872"/>
        <c:crosses val="autoZero"/>
        <c:auto val="1"/>
        <c:lblAlgn val="ctr"/>
        <c:lblOffset val="100"/>
        <c:tickLblSkip val="1"/>
        <c:tickMarkSkip val="1"/>
        <c:noMultiLvlLbl val="0"/>
      </c:catAx>
      <c:valAx>
        <c:axId val="175903872"/>
        <c:scaling>
          <c:orientation val="minMax"/>
        </c:scaling>
        <c:delete val="1"/>
        <c:axPos val="l"/>
        <c:numFmt formatCode="#,##0.00" sourceLinked="1"/>
        <c:majorTickMark val="out"/>
        <c:minorTickMark val="none"/>
        <c:tickLblPos val="none"/>
        <c:crossAx val="175504768"/>
        <c:crosses val="autoZero"/>
        <c:crossBetween val="between"/>
      </c:valAx>
      <c:spPr>
        <a:solidFill>
          <a:srgbClr val="FFFFFF"/>
        </a:solidFill>
        <a:ln w="25400">
          <a:noFill/>
        </a:ln>
      </c:spPr>
    </c:plotArea>
    <c:legend>
      <c:legendPos val="b"/>
      <c:layout>
        <c:manualLayout>
          <c:xMode val="edge"/>
          <c:yMode val="edge"/>
          <c:x val="0.22670841831512431"/>
          <c:y val="0.84775041967612241"/>
          <c:w val="0.56832384317353135"/>
          <c:h val="0.10115493318135824"/>
        </c:manualLayout>
      </c:layout>
      <c:overlay val="0"/>
      <c:spPr>
        <a:solidFill>
          <a:srgbClr val="FFFFFF"/>
        </a:solidFill>
        <a:ln w="3175">
          <a:solidFill>
            <a:srgbClr val="000000"/>
          </a:solidFill>
          <a:prstDash val="solid"/>
        </a:ln>
      </c:spPr>
      <c:txPr>
        <a:bodyPr/>
        <a:lstStyle/>
        <a:p>
          <a:pPr>
            <a:defRPr sz="435" b="1"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pt-PT"/>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323850</xdr:colOff>
      <xdr:row>1</xdr:row>
      <xdr:rowOff>47625</xdr:rowOff>
    </xdr:from>
    <xdr:to>
      <xdr:col>9</xdr:col>
      <xdr:colOff>447675</xdr:colOff>
      <xdr:row>4</xdr:row>
      <xdr:rowOff>19050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724525" y="200025"/>
          <a:ext cx="990600" cy="447675"/>
        </a:xfrm>
        <a:prstGeom prst="rect">
          <a:avLst/>
        </a:prstGeom>
        <a:noFill/>
      </xdr:spPr>
    </xdr:pic>
    <xdr:clientData/>
  </xdr:twoCellAnchor>
  <xdr:twoCellAnchor>
    <xdr:from>
      <xdr:col>0</xdr:col>
      <xdr:colOff>28575</xdr:colOff>
      <xdr:row>60</xdr:row>
      <xdr:rowOff>0</xdr:rowOff>
    </xdr:from>
    <xdr:to>
      <xdr:col>3</xdr:col>
      <xdr:colOff>19050</xdr:colOff>
      <xdr:row>67</xdr:row>
      <xdr:rowOff>133350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69</xdr:row>
      <xdr:rowOff>0</xdr:rowOff>
    </xdr:from>
    <xdr:to>
      <xdr:col>3</xdr:col>
      <xdr:colOff>19050</xdr:colOff>
      <xdr:row>76</xdr:row>
      <xdr:rowOff>133350</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78</xdr:row>
      <xdr:rowOff>0</xdr:rowOff>
    </xdr:from>
    <xdr:to>
      <xdr:col>3</xdr:col>
      <xdr:colOff>38100</xdr:colOff>
      <xdr:row>86</xdr:row>
      <xdr:rowOff>9525</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30480</xdr:colOff>
      <xdr:row>78</xdr:row>
      <xdr:rowOff>19050</xdr:rowOff>
    </xdr:from>
    <xdr:to>
      <xdr:col>9</xdr:col>
      <xdr:colOff>523875</xdr:colOff>
      <xdr:row>85</xdr:row>
      <xdr:rowOff>114300</xdr:rowOff>
    </xdr:to>
    <xdr:graphicFrame macro="">
      <xdr:nvGraphicFramePr>
        <xdr:cNvPr id="10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22860</xdr:colOff>
      <xdr:row>69</xdr:row>
      <xdr:rowOff>22861</xdr:rowOff>
    </xdr:from>
    <xdr:to>
      <xdr:col>9</xdr:col>
      <xdr:colOff>541020</xdr:colOff>
      <xdr:row>77</xdr:row>
      <xdr:rowOff>76200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0.49757</cdr:x>
      <cdr:y>0.52481</cdr:y>
    </cdr:from>
    <cdr:to>
      <cdr:x>0.54147</cdr:x>
      <cdr:y>0.59855</cdr:y>
    </cdr:to>
    <cdr:sp macro="" textlink="">
      <cdr:nvSpPr>
        <cdr:cNvPr id="4097" name="Text Box 1"/>
        <cdr:cNvSpPr txBox="1">
          <a:spLocks xmlns:a="http://schemas.openxmlformats.org/drawingml/2006/main" noChangeArrowheads="1"/>
        </cdr:cNvSpPr>
      </cdr:nvSpPr>
      <cdr:spPr bwMode="auto">
        <a:xfrm xmlns:a="http://schemas.openxmlformats.org/drawingml/2006/main">
          <a:off x="1586135" y="693014"/>
          <a:ext cx="139646" cy="969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pt-PT" sz="550" b="0" i="0" u="none" strike="noStrike" baseline="0">
              <a:solidFill>
                <a:srgbClr val="000000"/>
              </a:solidFill>
              <a:latin typeface="Arial"/>
              <a:cs typeface="Arial"/>
            </a:rPr>
            <a:t>c</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228599</xdr:colOff>
      <xdr:row>5</xdr:row>
      <xdr:rowOff>114300</xdr:rowOff>
    </xdr:from>
    <xdr:to>
      <xdr:col>12</xdr:col>
      <xdr:colOff>495300</xdr:colOff>
      <xdr:row>17</xdr:row>
      <xdr:rowOff>38100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21</xdr:row>
      <xdr:rowOff>9525</xdr:rowOff>
    </xdr:from>
    <xdr:to>
      <xdr:col>12</xdr:col>
      <xdr:colOff>200025</xdr:colOff>
      <xdr:row>28</xdr:row>
      <xdr:rowOff>152400</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171450</xdr:colOff>
      <xdr:row>31</xdr:row>
      <xdr:rowOff>0</xdr:rowOff>
    </xdr:from>
    <xdr:to>
      <xdr:col>12</xdr:col>
      <xdr:colOff>219075</xdr:colOff>
      <xdr:row>38</xdr:row>
      <xdr:rowOff>142875</xdr:rowOff>
    </xdr:to>
    <xdr:graphicFrame macro="">
      <xdr:nvGraphicFramePr>
        <xdr:cNvPr id="20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180975</xdr:colOff>
      <xdr:row>40</xdr:row>
      <xdr:rowOff>0</xdr:rowOff>
    </xdr:from>
    <xdr:to>
      <xdr:col>12</xdr:col>
      <xdr:colOff>200025</xdr:colOff>
      <xdr:row>48</xdr:row>
      <xdr:rowOff>9525</xdr:rowOff>
    </xdr:to>
    <xdr:graphicFrame macro="">
      <xdr:nvGraphicFramePr>
        <xdr:cNvPr id="20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200025</xdr:colOff>
      <xdr:row>50</xdr:row>
      <xdr:rowOff>19050</xdr:rowOff>
    </xdr:from>
    <xdr:to>
      <xdr:col>12</xdr:col>
      <xdr:colOff>209550</xdr:colOff>
      <xdr:row>58</xdr:row>
      <xdr:rowOff>28575</xdr:rowOff>
    </xdr:to>
    <xdr:graphicFrame macro="">
      <xdr:nvGraphicFramePr>
        <xdr:cNvPr id="205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0.49758</cdr:x>
      <cdr:y>0.51412</cdr:y>
    </cdr:from>
    <cdr:to>
      <cdr:x>0.54144</cdr:x>
      <cdr:y>0.58958</cdr:y>
    </cdr:to>
    <cdr:sp macro="" textlink="">
      <cdr:nvSpPr>
        <cdr:cNvPr id="3073" name="Text Box 1"/>
        <cdr:cNvSpPr txBox="1">
          <a:spLocks xmlns:a="http://schemas.openxmlformats.org/drawingml/2006/main" noChangeArrowheads="1"/>
        </cdr:cNvSpPr>
      </cdr:nvSpPr>
      <cdr:spPr bwMode="auto">
        <a:xfrm xmlns:a="http://schemas.openxmlformats.org/drawingml/2006/main">
          <a:off x="1548225" y="664270"/>
          <a:ext cx="136198" cy="9703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pt-PT" sz="525" b="0" i="0" u="none" strike="noStrike" baseline="0">
              <a:solidFill>
                <a:srgbClr val="000000"/>
              </a:solidFill>
              <a:latin typeface="Arial"/>
              <a:cs typeface="Arial"/>
            </a:rPr>
            <a:t>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showGridLines="0" tabSelected="1" topLeftCell="A43" workbookViewId="0">
      <selection activeCell="A56" sqref="A56:D56"/>
    </sheetView>
  </sheetViews>
  <sheetFormatPr defaultColWidth="9.140625" defaultRowHeight="11.25" x14ac:dyDescent="0.2"/>
  <cols>
    <col min="1" max="1" width="18.42578125" style="2" customWidth="1"/>
    <col min="2" max="2" width="4.7109375" style="2" customWidth="1"/>
    <col min="3" max="3" width="24.28515625" style="2" customWidth="1"/>
    <col min="4" max="4" width="11.28515625" style="2" customWidth="1"/>
    <col min="5" max="6" width="9.85546875" style="2" customWidth="1"/>
    <col min="7" max="7" width="8.140625" style="2" customWidth="1"/>
    <col min="8" max="8" width="6.28515625" style="2" customWidth="1"/>
    <col min="9" max="9" width="6.7109375" style="2" customWidth="1"/>
    <col min="10" max="10" width="8" style="2" customWidth="1"/>
    <col min="11" max="11" width="9.140625" style="2"/>
    <col min="12" max="12" width="10.42578125" style="2" bestFit="1" customWidth="1"/>
    <col min="13" max="16" width="9.140625" style="2"/>
    <col min="17" max="17" width="10" style="2" bestFit="1" customWidth="1"/>
    <col min="18" max="18" width="9.140625" style="2"/>
    <col min="19" max="19" width="10" style="2" bestFit="1" customWidth="1"/>
    <col min="20" max="16384" width="9.140625" style="2"/>
  </cols>
  <sheetData>
    <row r="1" spans="1:10" ht="12" thickBot="1" x14ac:dyDescent="0.25"/>
    <row r="2" spans="1:10" ht="12.75" thickTop="1" thickBot="1" x14ac:dyDescent="0.25">
      <c r="A2" s="200" t="s">
        <v>138</v>
      </c>
      <c r="B2" s="200"/>
      <c r="C2" s="200"/>
      <c r="D2" s="200"/>
      <c r="E2" s="200"/>
      <c r="F2" s="200"/>
      <c r="G2" s="200"/>
      <c r="H2" s="200"/>
      <c r="I2" s="200"/>
      <c r="J2" s="200"/>
    </row>
    <row r="3" spans="1:10" ht="12.75" thickTop="1" thickBot="1" x14ac:dyDescent="0.25">
      <c r="A3" s="200"/>
      <c r="B3" s="200"/>
      <c r="C3" s="200"/>
      <c r="D3" s="200"/>
      <c r="E3" s="200"/>
      <c r="F3" s="200"/>
      <c r="G3" s="200"/>
      <c r="H3" s="200"/>
      <c r="I3" s="200"/>
      <c r="J3" s="200"/>
    </row>
    <row r="4" spans="1:10" ht="12" thickTop="1" x14ac:dyDescent="0.2">
      <c r="A4" s="201"/>
      <c r="B4" s="201"/>
      <c r="C4" s="201"/>
      <c r="D4" s="201"/>
      <c r="E4" s="201"/>
      <c r="F4" s="201"/>
      <c r="G4" s="201"/>
      <c r="H4" s="201"/>
      <c r="I4" s="201"/>
      <c r="J4" s="201"/>
    </row>
    <row r="5" spans="1:10" ht="16.5" thickBot="1" x14ac:dyDescent="0.25">
      <c r="A5" s="15"/>
      <c r="B5" s="16"/>
      <c r="C5" s="16"/>
      <c r="D5" s="16"/>
      <c r="E5" s="16"/>
      <c r="F5" s="16"/>
      <c r="G5" s="16"/>
      <c r="H5" s="16"/>
      <c r="I5" s="16"/>
      <c r="J5" s="17"/>
    </row>
    <row r="6" spans="1:10" ht="13.5" thickTop="1" x14ac:dyDescent="0.2">
      <c r="A6" s="202" t="s">
        <v>41</v>
      </c>
      <c r="B6" s="203"/>
      <c r="C6" s="203"/>
      <c r="D6" s="203"/>
      <c r="E6" s="203"/>
      <c r="F6" s="203"/>
      <c r="G6" s="203"/>
      <c r="H6" s="203"/>
      <c r="I6" s="203"/>
      <c r="J6" s="204"/>
    </row>
    <row r="7" spans="1:10" ht="13.5" thickBot="1" x14ac:dyDescent="0.25">
      <c r="A7" s="208" t="s">
        <v>0</v>
      </c>
      <c r="B7" s="209"/>
      <c r="C7" s="209"/>
      <c r="D7" s="209"/>
      <c r="E7" s="209"/>
      <c r="F7" s="209"/>
      <c r="G7" s="209"/>
      <c r="H7" s="209"/>
      <c r="I7" s="209"/>
      <c r="J7" s="210"/>
    </row>
    <row r="8" spans="1:10" ht="37.5" customHeight="1" thickTop="1" x14ac:dyDescent="0.2">
      <c r="A8" s="211" t="s">
        <v>63</v>
      </c>
      <c r="B8" s="212"/>
      <c r="C8" s="212"/>
      <c r="D8" s="212"/>
      <c r="E8" s="212"/>
      <c r="F8" s="212"/>
      <c r="G8" s="212"/>
      <c r="H8" s="212"/>
      <c r="I8" s="212"/>
      <c r="J8" s="213"/>
    </row>
    <row r="9" spans="1:10" ht="30" customHeight="1" thickBot="1" x14ac:dyDescent="0.25">
      <c r="A9" s="214" t="s">
        <v>40</v>
      </c>
      <c r="B9" s="215"/>
      <c r="C9" s="215"/>
      <c r="D9" s="215"/>
      <c r="E9" s="215"/>
      <c r="F9" s="215"/>
      <c r="G9" s="215"/>
      <c r="H9" s="215"/>
      <c r="I9" s="215"/>
      <c r="J9" s="216"/>
    </row>
    <row r="10" spans="1:10" ht="12" thickTop="1" x14ac:dyDescent="0.2">
      <c r="A10" s="217" t="s">
        <v>1</v>
      </c>
      <c r="B10" s="218"/>
      <c r="C10" s="218"/>
      <c r="D10" s="218"/>
      <c r="E10" s="218"/>
      <c r="F10" s="218"/>
      <c r="G10" s="218"/>
      <c r="H10" s="218"/>
      <c r="I10" s="218"/>
      <c r="J10" s="219"/>
    </row>
    <row r="11" spans="1:10" x14ac:dyDescent="0.2">
      <c r="A11" s="205" t="s">
        <v>64</v>
      </c>
      <c r="B11" s="206"/>
      <c r="C11" s="206"/>
      <c r="D11" s="206"/>
      <c r="E11" s="206"/>
      <c r="F11" s="206"/>
      <c r="G11" s="206"/>
      <c r="H11" s="206"/>
      <c r="I11" s="206"/>
      <c r="J11" s="207"/>
    </row>
    <row r="12" spans="1:10" x14ac:dyDescent="0.2">
      <c r="A12" s="205" t="s">
        <v>65</v>
      </c>
      <c r="B12" s="206"/>
      <c r="C12" s="206"/>
      <c r="D12" s="206"/>
      <c r="E12" s="206"/>
      <c r="F12" s="206"/>
      <c r="G12" s="206"/>
      <c r="H12" s="206"/>
      <c r="I12" s="206"/>
      <c r="J12" s="207"/>
    </row>
    <row r="13" spans="1:10" ht="12" thickBot="1" x14ac:dyDescent="0.25">
      <c r="A13" s="221" t="s">
        <v>118</v>
      </c>
      <c r="B13" s="222"/>
      <c r="C13" s="222"/>
      <c r="D13" s="222"/>
      <c r="E13" s="222"/>
      <c r="F13" s="222"/>
      <c r="G13" s="222"/>
      <c r="H13" s="222"/>
      <c r="I13" s="222"/>
      <c r="J13" s="223"/>
    </row>
    <row r="14" spans="1:10" s="3" customFormat="1" ht="13.5" thickTop="1" thickBot="1" x14ac:dyDescent="0.25">
      <c r="A14" s="220" t="s">
        <v>115</v>
      </c>
      <c r="B14" s="220"/>
      <c r="C14" s="220"/>
      <c r="D14" s="220" t="s">
        <v>86</v>
      </c>
      <c r="E14" s="220" t="s">
        <v>87</v>
      </c>
      <c r="F14" s="220" t="s">
        <v>8</v>
      </c>
      <c r="G14" s="220"/>
      <c r="H14" s="220"/>
      <c r="I14" s="220"/>
      <c r="J14" s="220" t="s">
        <v>6</v>
      </c>
    </row>
    <row r="15" spans="1:10" s="3" customFormat="1" ht="13.5" thickTop="1" thickBot="1" x14ac:dyDescent="0.25">
      <c r="A15" s="220"/>
      <c r="B15" s="220"/>
      <c r="C15" s="220"/>
      <c r="D15" s="220"/>
      <c r="E15" s="220"/>
      <c r="F15" s="195" t="s">
        <v>2</v>
      </c>
      <c r="G15" s="220" t="s">
        <v>7</v>
      </c>
      <c r="H15" s="220"/>
      <c r="I15" s="220"/>
      <c r="J15" s="220"/>
    </row>
    <row r="16" spans="1:10" s="4" customFormat="1" ht="25.5" thickTop="1" thickBot="1" x14ac:dyDescent="0.25">
      <c r="A16" s="220"/>
      <c r="B16" s="220"/>
      <c r="C16" s="220"/>
      <c r="D16" s="220"/>
      <c r="E16" s="220"/>
      <c r="F16" s="196"/>
      <c r="G16" s="9" t="s">
        <v>3</v>
      </c>
      <c r="H16" s="9" t="s">
        <v>4</v>
      </c>
      <c r="I16" s="9" t="s">
        <v>5</v>
      </c>
      <c r="J16" s="220"/>
    </row>
    <row r="17" spans="1:19" s="5" customFormat="1" ht="12.75" thickTop="1" thickBot="1" x14ac:dyDescent="0.25">
      <c r="A17" s="21" t="s">
        <v>30</v>
      </c>
      <c r="B17" s="22"/>
      <c r="C17" s="129">
        <f>F20*C18+F23*C21+F26*C24</f>
        <v>1.4002635294117647</v>
      </c>
      <c r="D17" s="22"/>
      <c r="E17" s="22"/>
      <c r="F17" s="22"/>
      <c r="G17" s="22"/>
      <c r="H17" s="22"/>
      <c r="I17" s="22"/>
      <c r="J17" s="23"/>
    </row>
    <row r="18" spans="1:19" s="5" customFormat="1" ht="12.75" thickTop="1" thickBot="1" x14ac:dyDescent="0.25">
      <c r="A18" s="135" t="s">
        <v>34</v>
      </c>
      <c r="B18" s="136"/>
      <c r="C18" s="49">
        <v>0.3</v>
      </c>
      <c r="D18" s="19"/>
      <c r="E18" s="19"/>
      <c r="F18" s="19"/>
      <c r="G18" s="19"/>
      <c r="H18" s="19"/>
      <c r="I18" s="19"/>
      <c r="J18" s="20"/>
    </row>
    <row r="19" spans="1:19" s="3" customFormat="1" ht="35.25" customHeight="1" thickTop="1" x14ac:dyDescent="0.2">
      <c r="A19" s="224" t="s">
        <v>116</v>
      </c>
      <c r="B19" s="6" t="s">
        <v>9</v>
      </c>
      <c r="C19" s="6" t="s">
        <v>134</v>
      </c>
      <c r="D19" s="133">
        <v>3</v>
      </c>
      <c r="E19" s="185" t="s">
        <v>88</v>
      </c>
      <c r="F19" s="53">
        <v>2</v>
      </c>
      <c r="G19" s="133" t="s">
        <v>82</v>
      </c>
      <c r="H19" s="133"/>
      <c r="I19" s="133"/>
      <c r="J19" s="137">
        <f>F20-100%</f>
        <v>1</v>
      </c>
      <c r="Q19" s="73"/>
    </row>
    <row r="20" spans="1:19" s="3" customFormat="1" ht="27" customHeight="1" thickBot="1" x14ac:dyDescent="0.25">
      <c r="A20" s="225"/>
      <c r="B20" s="7" t="s">
        <v>10</v>
      </c>
      <c r="C20" s="52">
        <v>1</v>
      </c>
      <c r="D20" s="134"/>
      <c r="E20" s="186"/>
      <c r="F20" s="69">
        <f>2/1</f>
        <v>2</v>
      </c>
      <c r="G20" s="134"/>
      <c r="H20" s="134"/>
      <c r="I20" s="134"/>
      <c r="J20" s="138"/>
      <c r="K20" s="47"/>
      <c r="L20" s="61"/>
      <c r="S20" s="73"/>
    </row>
    <row r="21" spans="1:19" s="5" customFormat="1" ht="12.75" thickTop="1" thickBot="1" x14ac:dyDescent="0.25">
      <c r="A21" s="135" t="s">
        <v>35</v>
      </c>
      <c r="B21" s="136"/>
      <c r="C21" s="49">
        <v>0.4</v>
      </c>
      <c r="D21" s="19"/>
      <c r="E21" s="19"/>
      <c r="F21" s="27"/>
      <c r="G21" s="19"/>
      <c r="H21" s="19"/>
      <c r="I21" s="19"/>
      <c r="J21" s="67"/>
    </row>
    <row r="22" spans="1:19" s="3" customFormat="1" ht="88.5" customHeight="1" thickTop="1" x14ac:dyDescent="0.2">
      <c r="A22" s="183" t="s">
        <v>130</v>
      </c>
      <c r="B22" s="6" t="s">
        <v>50</v>
      </c>
      <c r="C22" s="6" t="s">
        <v>133</v>
      </c>
      <c r="D22" s="198" t="s">
        <v>89</v>
      </c>
      <c r="E22" s="199" t="s">
        <v>74</v>
      </c>
      <c r="F22" s="55">
        <v>0.93440000000000001</v>
      </c>
      <c r="G22" s="133"/>
      <c r="H22" s="133"/>
      <c r="I22" s="133"/>
      <c r="J22" s="137">
        <f>F23-100%</f>
        <v>6.7885714285714327E-2</v>
      </c>
    </row>
    <row r="23" spans="1:19" s="3" customFormat="1" ht="12" thickBot="1" x14ac:dyDescent="0.25">
      <c r="A23" s="197"/>
      <c r="B23" s="7" t="s">
        <v>10</v>
      </c>
      <c r="C23" s="18">
        <v>1</v>
      </c>
      <c r="D23" s="134"/>
      <c r="E23" s="228"/>
      <c r="F23" s="58">
        <f>F22/87.5%</f>
        <v>1.0678857142857143</v>
      </c>
      <c r="G23" s="134"/>
      <c r="H23" s="134"/>
      <c r="I23" s="134"/>
      <c r="J23" s="138"/>
      <c r="K23" s="47"/>
    </row>
    <row r="24" spans="1:19" s="5" customFormat="1" ht="12.75" thickTop="1" thickBot="1" x14ac:dyDescent="0.25">
      <c r="A24" s="135" t="s">
        <v>43</v>
      </c>
      <c r="B24" s="136"/>
      <c r="C24" s="49">
        <v>0.3</v>
      </c>
      <c r="D24" s="19"/>
      <c r="E24" s="19"/>
      <c r="F24" s="27"/>
      <c r="G24" s="19"/>
      <c r="H24" s="19"/>
      <c r="I24" s="19"/>
      <c r="J24" s="30"/>
    </row>
    <row r="25" spans="1:19" s="3" customFormat="1" ht="56.25" customHeight="1" thickTop="1" x14ac:dyDescent="0.2">
      <c r="A25" s="183" t="s">
        <v>131</v>
      </c>
      <c r="B25" s="6" t="s">
        <v>51</v>
      </c>
      <c r="C25" s="6" t="s">
        <v>90</v>
      </c>
      <c r="D25" s="133" t="s">
        <v>77</v>
      </c>
      <c r="E25" s="133" t="s">
        <v>91</v>
      </c>
      <c r="F25" s="68" t="s">
        <v>92</v>
      </c>
      <c r="G25" s="133" t="s">
        <v>82</v>
      </c>
      <c r="H25" s="133"/>
      <c r="I25" s="133"/>
      <c r="J25" s="137">
        <f>F26-100%</f>
        <v>0.24369747899159666</v>
      </c>
    </row>
    <row r="26" spans="1:19" s="3" customFormat="1" ht="12" thickBot="1" x14ac:dyDescent="0.25">
      <c r="A26" s="197"/>
      <c r="B26" s="7" t="s">
        <v>10</v>
      </c>
      <c r="C26" s="18">
        <v>1</v>
      </c>
      <c r="D26" s="134"/>
      <c r="E26" s="134"/>
      <c r="F26" s="69">
        <f>(357-270)/357+100%</f>
        <v>1.2436974789915967</v>
      </c>
      <c r="G26" s="134"/>
      <c r="H26" s="134"/>
      <c r="I26" s="134"/>
      <c r="J26" s="138"/>
      <c r="K26" s="47"/>
    </row>
    <row r="27" spans="1:19" s="5" customFormat="1" ht="12.75" thickTop="1" thickBot="1" x14ac:dyDescent="0.25">
      <c r="A27" s="21" t="s">
        <v>31</v>
      </c>
      <c r="B27" s="22"/>
      <c r="C27" s="130">
        <f>F30*C28+F33*C31</f>
        <v>1.0997478991596639</v>
      </c>
      <c r="D27" s="22"/>
      <c r="E27" s="22"/>
      <c r="F27" s="22"/>
      <c r="G27" s="22"/>
      <c r="H27" s="22"/>
      <c r="I27" s="22"/>
      <c r="J27" s="23"/>
      <c r="K27" s="48"/>
    </row>
    <row r="28" spans="1:19" s="5" customFormat="1" ht="12.75" customHeight="1" thickTop="1" thickBot="1" x14ac:dyDescent="0.25">
      <c r="A28" s="135" t="s">
        <v>36</v>
      </c>
      <c r="B28" s="136"/>
      <c r="C28" s="49">
        <v>0.5</v>
      </c>
      <c r="D28" s="19"/>
      <c r="E28" s="19"/>
      <c r="F28" s="19"/>
      <c r="G28" s="19"/>
      <c r="H28" s="19"/>
      <c r="I28" s="19"/>
      <c r="J28" s="30"/>
    </row>
    <row r="29" spans="1:19" s="3" customFormat="1" ht="76.5" customHeight="1" thickTop="1" x14ac:dyDescent="0.2">
      <c r="A29" s="183" t="s">
        <v>94</v>
      </c>
      <c r="B29" s="6" t="s">
        <v>52</v>
      </c>
      <c r="C29" s="6" t="s">
        <v>93</v>
      </c>
      <c r="D29" s="133" t="s">
        <v>132</v>
      </c>
      <c r="E29" s="133" t="s">
        <v>95</v>
      </c>
      <c r="F29" s="68" t="s">
        <v>136</v>
      </c>
      <c r="G29" s="133" t="s">
        <v>82</v>
      </c>
      <c r="H29" s="133"/>
      <c r="I29" s="133"/>
      <c r="J29" s="137">
        <f>F30-100%</f>
        <v>7.714285714285718E-2</v>
      </c>
      <c r="L29" s="61"/>
    </row>
    <row r="30" spans="1:19" s="3" customFormat="1" ht="15.75" customHeight="1" thickBot="1" x14ac:dyDescent="0.25">
      <c r="A30" s="184"/>
      <c r="B30" s="7" t="s">
        <v>10</v>
      </c>
      <c r="C30" s="51">
        <v>1</v>
      </c>
      <c r="D30" s="134"/>
      <c r="E30" s="134"/>
      <c r="F30" s="58">
        <f>(350-323)/350+100%</f>
        <v>1.0771428571428572</v>
      </c>
      <c r="G30" s="134"/>
      <c r="H30" s="134"/>
      <c r="I30" s="134"/>
      <c r="J30" s="138"/>
      <c r="K30" s="47"/>
    </row>
    <row r="31" spans="1:19" s="5" customFormat="1" ht="12.75" thickTop="1" thickBot="1" x14ac:dyDescent="0.25">
      <c r="A31" s="135" t="s">
        <v>37</v>
      </c>
      <c r="B31" s="136"/>
      <c r="C31" s="49">
        <v>0.5</v>
      </c>
      <c r="D31" s="19"/>
      <c r="E31" s="19"/>
      <c r="F31" s="19"/>
      <c r="G31" s="19"/>
      <c r="H31" s="19"/>
      <c r="I31" s="19"/>
      <c r="J31" s="20"/>
    </row>
    <row r="32" spans="1:19" s="3" customFormat="1" ht="81" customHeight="1" thickTop="1" x14ac:dyDescent="0.2">
      <c r="A32" s="183" t="s">
        <v>46</v>
      </c>
      <c r="B32" s="6" t="s">
        <v>53</v>
      </c>
      <c r="C32" s="6" t="s">
        <v>66</v>
      </c>
      <c r="D32" s="198" t="s">
        <v>96</v>
      </c>
      <c r="E32" s="199" t="s">
        <v>48</v>
      </c>
      <c r="F32" s="54">
        <v>0.95399999999999996</v>
      </c>
      <c r="G32" s="133" t="s">
        <v>82</v>
      </c>
      <c r="H32" s="133"/>
      <c r="I32" s="133"/>
      <c r="J32" s="137">
        <f>F33-100%</f>
        <v>0.12235294117647055</v>
      </c>
    </row>
    <row r="33" spans="1:13" s="3" customFormat="1" ht="12" thickBot="1" x14ac:dyDescent="0.25">
      <c r="A33" s="197"/>
      <c r="B33" s="7" t="s">
        <v>10</v>
      </c>
      <c r="C33" s="18">
        <v>1</v>
      </c>
      <c r="D33" s="134"/>
      <c r="E33" s="134"/>
      <c r="F33" s="56">
        <f>F32/85%</f>
        <v>1.1223529411764706</v>
      </c>
      <c r="G33" s="134"/>
      <c r="H33" s="134"/>
      <c r="I33" s="134"/>
      <c r="J33" s="138"/>
    </row>
    <row r="34" spans="1:13" s="5" customFormat="1" ht="12.75" thickTop="1" thickBot="1" x14ac:dyDescent="0.25">
      <c r="A34" s="21" t="s">
        <v>32</v>
      </c>
      <c r="B34" s="22"/>
      <c r="C34" s="130">
        <f>F37*C35</f>
        <v>2</v>
      </c>
      <c r="D34" s="22"/>
      <c r="E34" s="22"/>
      <c r="F34" s="22"/>
      <c r="G34" s="22"/>
      <c r="H34" s="22"/>
      <c r="I34" s="22"/>
      <c r="J34" s="23"/>
    </row>
    <row r="35" spans="1:13" s="5" customFormat="1" ht="12.75" thickTop="1" thickBot="1" x14ac:dyDescent="0.25">
      <c r="A35" s="135" t="s">
        <v>38</v>
      </c>
      <c r="B35" s="136"/>
      <c r="C35" s="49">
        <v>1</v>
      </c>
      <c r="D35" s="19"/>
      <c r="E35" s="19"/>
      <c r="F35" s="19"/>
      <c r="G35" s="19"/>
      <c r="H35" s="19"/>
      <c r="I35" s="19"/>
      <c r="J35" s="20"/>
    </row>
    <row r="36" spans="1:13" s="3" customFormat="1" ht="70.5" customHeight="1" thickTop="1" x14ac:dyDescent="0.2">
      <c r="A36" s="183" t="s">
        <v>117</v>
      </c>
      <c r="B36" s="6" t="s">
        <v>54</v>
      </c>
      <c r="C36" s="6" t="s">
        <v>69</v>
      </c>
      <c r="D36" s="133" t="s">
        <v>97</v>
      </c>
      <c r="E36" s="185" t="s">
        <v>98</v>
      </c>
      <c r="F36" s="53">
        <v>7</v>
      </c>
      <c r="G36" s="133" t="s">
        <v>82</v>
      </c>
      <c r="H36" s="133"/>
      <c r="I36" s="133"/>
      <c r="J36" s="137">
        <f>F37-100%</f>
        <v>1</v>
      </c>
    </row>
    <row r="37" spans="1:13" s="3" customFormat="1" ht="12" thickBot="1" x14ac:dyDescent="0.25">
      <c r="A37" s="184"/>
      <c r="B37" s="7" t="s">
        <v>10</v>
      </c>
      <c r="C37" s="18">
        <v>1</v>
      </c>
      <c r="D37" s="134"/>
      <c r="E37" s="186"/>
      <c r="F37" s="56">
        <f>F36/3.5</f>
        <v>2</v>
      </c>
      <c r="G37" s="134"/>
      <c r="H37" s="134"/>
      <c r="I37" s="134"/>
      <c r="J37" s="138"/>
    </row>
    <row r="38" spans="1:13" s="3" customFormat="1" ht="10.9" customHeight="1" thickTop="1" x14ac:dyDescent="0.2">
      <c r="A38" s="147" t="s">
        <v>83</v>
      </c>
      <c r="B38" s="147"/>
      <c r="C38" s="147"/>
      <c r="D38" s="147"/>
      <c r="E38" s="147"/>
      <c r="F38" s="147"/>
      <c r="G38" s="147"/>
      <c r="H38" s="147"/>
      <c r="I38" s="147"/>
      <c r="J38" s="147"/>
    </row>
    <row r="39" spans="1:13" s="3" customFormat="1" ht="27" customHeight="1" x14ac:dyDescent="0.2">
      <c r="A39" s="194" t="s">
        <v>135</v>
      </c>
      <c r="B39" s="194"/>
      <c r="C39" s="194"/>
      <c r="D39" s="194"/>
      <c r="E39" s="194"/>
      <c r="F39" s="194"/>
      <c r="G39" s="194"/>
      <c r="H39" s="194"/>
      <c r="I39" s="194"/>
      <c r="J39" s="194"/>
    </row>
    <row r="40" spans="1:13" s="3" customFormat="1" ht="31.15" customHeight="1" x14ac:dyDescent="0.2">
      <c r="A40" s="194" t="s">
        <v>99</v>
      </c>
      <c r="B40" s="194"/>
      <c r="C40" s="194"/>
      <c r="D40" s="194"/>
      <c r="E40" s="194"/>
      <c r="F40" s="194"/>
      <c r="G40" s="194"/>
      <c r="H40" s="194"/>
      <c r="I40" s="194"/>
      <c r="J40" s="194"/>
    </row>
    <row r="41" spans="1:13" s="3" customFormat="1" ht="39.6" customHeight="1" x14ac:dyDescent="0.2">
      <c r="A41" s="194" t="s">
        <v>100</v>
      </c>
      <c r="B41" s="194"/>
      <c r="C41" s="194"/>
      <c r="D41" s="194"/>
      <c r="E41" s="194"/>
      <c r="F41" s="194"/>
      <c r="G41" s="194"/>
      <c r="H41" s="194"/>
      <c r="I41" s="194"/>
      <c r="J41" s="194"/>
    </row>
    <row r="42" spans="1:13" s="3" customFormat="1" ht="24" customHeight="1" x14ac:dyDescent="0.2">
      <c r="A42" s="194" t="s">
        <v>125</v>
      </c>
      <c r="B42" s="194"/>
      <c r="C42" s="194"/>
      <c r="D42" s="194"/>
      <c r="E42" s="194"/>
      <c r="F42" s="194"/>
      <c r="G42" s="194"/>
      <c r="H42" s="194"/>
      <c r="I42" s="194"/>
      <c r="J42" s="194"/>
    </row>
    <row r="43" spans="1:13" s="3" customFormat="1" ht="44.45" customHeight="1" x14ac:dyDescent="0.2">
      <c r="A43" s="194" t="s">
        <v>126</v>
      </c>
      <c r="B43" s="194"/>
      <c r="C43" s="194"/>
      <c r="D43" s="194"/>
      <c r="E43" s="194"/>
      <c r="F43" s="194"/>
      <c r="G43" s="194"/>
      <c r="H43" s="194"/>
      <c r="I43" s="194"/>
      <c r="J43" s="194"/>
    </row>
    <row r="44" spans="1:13" s="3" customFormat="1" ht="12" thickBot="1" x14ac:dyDescent="0.25"/>
    <row r="45" spans="1:13" s="3" customFormat="1" ht="13.5" thickTop="1" thickBot="1" x14ac:dyDescent="0.25">
      <c r="A45" s="148" t="s">
        <v>11</v>
      </c>
      <c r="B45" s="148"/>
      <c r="C45" s="148"/>
      <c r="D45" s="148"/>
      <c r="E45" s="148"/>
      <c r="F45" s="148"/>
      <c r="G45" s="148"/>
      <c r="H45" s="148"/>
      <c r="I45" s="148"/>
      <c r="J45" s="148"/>
    </row>
    <row r="46" spans="1:13" s="8" customFormat="1" ht="12.75" thickTop="1" thickBot="1" x14ac:dyDescent="0.25">
      <c r="A46" s="150" t="s">
        <v>68</v>
      </c>
      <c r="B46" s="150"/>
      <c r="C46" s="149" t="s">
        <v>12</v>
      </c>
      <c r="D46" s="149"/>
      <c r="E46" s="149" t="s">
        <v>13</v>
      </c>
      <c r="F46" s="149"/>
      <c r="G46" s="149" t="s">
        <v>14</v>
      </c>
      <c r="H46" s="149"/>
      <c r="I46" s="149" t="s">
        <v>15</v>
      </c>
      <c r="J46" s="149"/>
    </row>
    <row r="47" spans="1:13" s="3" customFormat="1" ht="12.75" thickTop="1" thickBot="1" x14ac:dyDescent="0.25">
      <c r="A47" s="151" t="s">
        <v>127</v>
      </c>
      <c r="B47" s="152"/>
      <c r="C47" s="153" t="s">
        <v>70</v>
      </c>
      <c r="D47" s="154"/>
      <c r="E47" s="155">
        <f>20*1</f>
        <v>20</v>
      </c>
      <c r="F47" s="156"/>
      <c r="G47" s="187">
        <v>20.399999999999999</v>
      </c>
      <c r="H47" s="188"/>
      <c r="I47" s="175">
        <f>G47-E47</f>
        <v>0.39999999999999858</v>
      </c>
      <c r="J47" s="176"/>
      <c r="M47" s="127"/>
    </row>
    <row r="48" spans="1:13" s="3" customFormat="1" ht="12.75" thickTop="1" thickBot="1" x14ac:dyDescent="0.25">
      <c r="A48" s="139" t="s">
        <v>128</v>
      </c>
      <c r="B48" s="140"/>
      <c r="C48" s="141" t="s">
        <v>39</v>
      </c>
      <c r="D48" s="142"/>
      <c r="E48" s="143">
        <f>16*2</f>
        <v>32</v>
      </c>
      <c r="F48" s="144"/>
      <c r="G48" s="145">
        <v>31.9</v>
      </c>
      <c r="H48" s="146"/>
      <c r="I48" s="175">
        <f t="shared" ref="I48:I53" si="0">G48-E48</f>
        <v>-0.10000000000000142</v>
      </c>
      <c r="J48" s="176"/>
      <c r="M48" s="127"/>
    </row>
    <row r="49" spans="1:13" s="3" customFormat="1" ht="12.75" thickTop="1" thickBot="1" x14ac:dyDescent="0.25">
      <c r="A49" s="139" t="s">
        <v>16</v>
      </c>
      <c r="B49" s="140"/>
      <c r="C49" s="141" t="s">
        <v>71</v>
      </c>
      <c r="D49" s="142"/>
      <c r="E49" s="143">
        <v>36</v>
      </c>
      <c r="F49" s="144"/>
      <c r="G49" s="145">
        <v>33.6</v>
      </c>
      <c r="H49" s="146"/>
      <c r="I49" s="175">
        <f t="shared" si="0"/>
        <v>-2.3999999999999986</v>
      </c>
      <c r="J49" s="176"/>
      <c r="M49" s="127"/>
    </row>
    <row r="50" spans="1:13" s="3" customFormat="1" ht="12.75" thickTop="1" thickBot="1" x14ac:dyDescent="0.25">
      <c r="A50" s="139" t="s">
        <v>72</v>
      </c>
      <c r="B50" s="140"/>
      <c r="C50" s="141" t="s">
        <v>73</v>
      </c>
      <c r="D50" s="142"/>
      <c r="E50" s="143">
        <v>12</v>
      </c>
      <c r="F50" s="144"/>
      <c r="G50" s="145">
        <v>11.1</v>
      </c>
      <c r="H50" s="146"/>
      <c r="I50" s="175">
        <f t="shared" si="0"/>
        <v>-0.90000000000000036</v>
      </c>
      <c r="J50" s="176"/>
      <c r="M50" s="127"/>
    </row>
    <row r="51" spans="1:13" s="3" customFormat="1" ht="12.75" thickTop="1" thickBot="1" x14ac:dyDescent="0.25">
      <c r="A51" s="139" t="s">
        <v>75</v>
      </c>
      <c r="B51" s="140"/>
      <c r="C51" s="141" t="s">
        <v>78</v>
      </c>
      <c r="D51" s="142"/>
      <c r="E51" s="143">
        <v>24</v>
      </c>
      <c r="F51" s="144"/>
      <c r="G51" s="145">
        <v>23.3</v>
      </c>
      <c r="H51" s="146"/>
      <c r="I51" s="175">
        <f t="shared" si="0"/>
        <v>-0.69999999999999929</v>
      </c>
      <c r="J51" s="176"/>
      <c r="M51" s="127"/>
    </row>
    <row r="52" spans="1:13" s="3" customFormat="1" ht="12.75" thickTop="1" thickBot="1" x14ac:dyDescent="0.25">
      <c r="A52" s="139" t="s">
        <v>76</v>
      </c>
      <c r="B52" s="140"/>
      <c r="C52" s="141" t="s">
        <v>79</v>
      </c>
      <c r="D52" s="142"/>
      <c r="E52" s="143">
        <v>48</v>
      </c>
      <c r="F52" s="144"/>
      <c r="G52" s="168">
        <v>46.1</v>
      </c>
      <c r="H52" s="169"/>
      <c r="I52" s="175">
        <f t="shared" si="0"/>
        <v>-1.8999999999999986</v>
      </c>
      <c r="J52" s="176"/>
      <c r="M52" s="127"/>
    </row>
    <row r="53" spans="1:13" s="3" customFormat="1" ht="12.75" thickTop="1" thickBot="1" x14ac:dyDescent="0.25">
      <c r="A53" s="164" t="s">
        <v>33</v>
      </c>
      <c r="B53" s="164"/>
      <c r="C53" s="164"/>
      <c r="D53" s="164"/>
      <c r="E53" s="165">
        <f>SUM(E47:F52)</f>
        <v>172</v>
      </c>
      <c r="F53" s="166"/>
      <c r="G53" s="167">
        <f>SUM(G47:H52)</f>
        <v>166.4</v>
      </c>
      <c r="H53" s="166"/>
      <c r="I53" s="189">
        <f t="shared" si="0"/>
        <v>-5.5999999999999943</v>
      </c>
      <c r="J53" s="190"/>
      <c r="M53" s="128"/>
    </row>
    <row r="54" spans="1:13" s="8" customFormat="1" ht="12" thickTop="1" x14ac:dyDescent="0.2">
      <c r="A54" s="177"/>
      <c r="B54" s="177"/>
      <c r="C54" s="177"/>
      <c r="D54" s="177"/>
      <c r="E54" s="177"/>
      <c r="F54" s="177"/>
      <c r="G54" s="177"/>
      <c r="H54" s="177"/>
      <c r="I54" s="177"/>
      <c r="J54" s="177"/>
    </row>
    <row r="55" spans="1:13" s="3" customFormat="1" ht="12" thickBot="1" x14ac:dyDescent="0.25"/>
    <row r="56" spans="1:13" s="3" customFormat="1" ht="12.75" thickTop="1" thickBot="1" x14ac:dyDescent="0.25">
      <c r="A56" s="150" t="s">
        <v>85</v>
      </c>
      <c r="B56" s="150"/>
      <c r="C56" s="150"/>
      <c r="D56" s="150"/>
      <c r="E56" s="150" t="s">
        <v>18</v>
      </c>
      <c r="F56" s="150"/>
      <c r="G56" s="150" t="s">
        <v>17</v>
      </c>
      <c r="H56" s="150"/>
      <c r="I56" s="150" t="s">
        <v>6</v>
      </c>
      <c r="J56" s="150"/>
    </row>
    <row r="57" spans="1:13" s="3" customFormat="1" ht="14.25" customHeight="1" thickTop="1" thickBot="1" x14ac:dyDescent="0.25">
      <c r="A57" s="181" t="s">
        <v>19</v>
      </c>
      <c r="B57" s="181"/>
      <c r="C57" s="181"/>
      <c r="D57" s="181"/>
      <c r="E57" s="182">
        <v>550</v>
      </c>
      <c r="F57" s="182"/>
      <c r="G57" s="158">
        <v>445.96505999999999</v>
      </c>
      <c r="H57" s="159"/>
      <c r="I57" s="180">
        <f>G57-E57</f>
        <v>-104.03494000000001</v>
      </c>
      <c r="J57" s="180"/>
    </row>
    <row r="58" spans="1:13" s="3" customFormat="1" ht="14.25" customHeight="1" thickTop="1" thickBot="1" x14ac:dyDescent="0.25">
      <c r="A58" s="181" t="s">
        <v>20</v>
      </c>
      <c r="B58" s="181"/>
      <c r="C58" s="181"/>
      <c r="D58" s="181"/>
      <c r="E58" s="182">
        <v>300</v>
      </c>
      <c r="F58" s="182"/>
      <c r="G58" s="158">
        <v>252.15299999999999</v>
      </c>
      <c r="H58" s="159"/>
      <c r="I58" s="180">
        <f>G58-E58</f>
        <v>-47.847000000000008</v>
      </c>
      <c r="J58" s="180"/>
    </row>
    <row r="59" spans="1:13" s="3" customFormat="1" ht="12.75" thickTop="1" thickBot="1" x14ac:dyDescent="0.25"/>
    <row r="60" spans="1:13" s="5" customFormat="1" ht="12.75" thickTop="1" thickBot="1" x14ac:dyDescent="0.25">
      <c r="A60" s="162" t="s">
        <v>21</v>
      </c>
      <c r="B60" s="163"/>
      <c r="C60" s="163"/>
      <c r="D60" s="12"/>
      <c r="E60" s="157" t="s">
        <v>22</v>
      </c>
      <c r="F60" s="157"/>
      <c r="G60" s="157" t="s">
        <v>23</v>
      </c>
      <c r="H60" s="157"/>
      <c r="I60" s="157" t="s">
        <v>24</v>
      </c>
      <c r="J60" s="157"/>
      <c r="L60" s="132"/>
    </row>
    <row r="61" spans="1:13" s="3" customFormat="1" ht="13.5" thickTop="1" thickBot="1" x14ac:dyDescent="0.25">
      <c r="A61" s="174"/>
      <c r="B61" s="174"/>
      <c r="C61" s="174"/>
      <c r="D61" s="11"/>
      <c r="E61" s="160">
        <v>0.6</v>
      </c>
      <c r="F61" s="161"/>
      <c r="G61" s="161">
        <v>0.2</v>
      </c>
      <c r="H61" s="161"/>
      <c r="I61" s="161">
        <v>0.2</v>
      </c>
      <c r="J61" s="161"/>
    </row>
    <row r="62" spans="1:13" s="3" customFormat="1" ht="13.5" thickTop="1" thickBot="1" x14ac:dyDescent="0.25">
      <c r="A62" s="174"/>
      <c r="B62" s="174"/>
      <c r="C62" s="174"/>
      <c r="D62" s="11"/>
      <c r="E62" s="178">
        <f>(F20*C18+F23*C21+F26*C24)*E61</f>
        <v>0.84015811764705883</v>
      </c>
      <c r="F62" s="170"/>
      <c r="G62" s="170">
        <f>(F30*C28+F33*C31)*G61</f>
        <v>0.21994957983193278</v>
      </c>
      <c r="H62" s="170"/>
      <c r="I62" s="170">
        <f>(F37*C35)*I61</f>
        <v>0.4</v>
      </c>
      <c r="J62" s="170"/>
      <c r="K62" s="50"/>
    </row>
    <row r="63" spans="1:13" s="3" customFormat="1" ht="13.5" thickTop="1" thickBot="1" x14ac:dyDescent="0.25">
      <c r="A63" s="174"/>
      <c r="B63" s="174"/>
      <c r="C63" s="174"/>
      <c r="D63" s="11"/>
      <c r="E63" s="31"/>
      <c r="F63" s="57" t="s">
        <v>84</v>
      </c>
      <c r="G63" s="226">
        <f>E62+G62+I62</f>
        <v>1.4601076974789917</v>
      </c>
      <c r="H63" s="226"/>
      <c r="I63" s="31"/>
      <c r="J63" s="31"/>
    </row>
    <row r="64" spans="1:13" s="3" customFormat="1" ht="12.75" thickTop="1" thickBot="1" x14ac:dyDescent="0.25">
      <c r="A64" s="174"/>
      <c r="B64" s="174"/>
      <c r="C64" s="174"/>
      <c r="D64" s="11"/>
      <c r="E64" s="229" t="s">
        <v>25</v>
      </c>
      <c r="F64" s="229"/>
      <c r="G64" s="229"/>
      <c r="H64" s="229"/>
      <c r="I64" s="229"/>
      <c r="J64" s="230"/>
    </row>
    <row r="65" spans="1:10" s="3" customFormat="1" ht="12.75" thickTop="1" thickBot="1" x14ac:dyDescent="0.25">
      <c r="A65" s="174"/>
      <c r="B65" s="174"/>
      <c r="C65" s="174"/>
      <c r="D65" s="11"/>
      <c r="E65" s="231" t="s">
        <v>26</v>
      </c>
      <c r="F65" s="192"/>
      <c r="G65" s="192" t="s">
        <v>47</v>
      </c>
      <c r="H65" s="192"/>
      <c r="I65" s="192" t="s">
        <v>27</v>
      </c>
      <c r="J65" s="192"/>
    </row>
    <row r="66" spans="1:10" s="3" customFormat="1" ht="13.5" thickTop="1" thickBot="1" x14ac:dyDescent="0.25">
      <c r="A66" s="174"/>
      <c r="B66" s="174"/>
      <c r="C66" s="174"/>
      <c r="D66" s="11"/>
      <c r="E66" s="193" t="s">
        <v>137</v>
      </c>
      <c r="F66" s="171"/>
      <c r="G66" s="171"/>
      <c r="H66" s="171"/>
      <c r="I66" s="171"/>
      <c r="J66" s="171"/>
    </row>
    <row r="67" spans="1:10" s="3" customFormat="1" ht="13.5" thickTop="1" x14ac:dyDescent="0.2">
      <c r="A67" s="174"/>
      <c r="B67" s="174"/>
      <c r="C67" s="174"/>
      <c r="D67" s="11"/>
      <c r="E67"/>
      <c r="F67"/>
      <c r="G67"/>
      <c r="H67"/>
      <c r="I67"/>
      <c r="J67"/>
    </row>
    <row r="68" spans="1:10" s="3" customFormat="1" ht="13.5" thickBot="1" x14ac:dyDescent="0.25">
      <c r="A68" s="174"/>
      <c r="B68" s="174"/>
      <c r="C68" s="174"/>
      <c r="D68" s="11"/>
      <c r="E68"/>
      <c r="F68"/>
      <c r="G68"/>
      <c r="H68"/>
      <c r="I68"/>
      <c r="J68"/>
    </row>
    <row r="69" spans="1:10" s="3" customFormat="1" ht="12" thickTop="1" x14ac:dyDescent="0.2">
      <c r="A69" s="25"/>
      <c r="B69" s="25"/>
      <c r="C69" s="25"/>
      <c r="D69" s="11"/>
      <c r="E69" s="172" t="s">
        <v>28</v>
      </c>
      <c r="F69" s="172"/>
      <c r="G69" s="172"/>
      <c r="H69" s="172"/>
      <c r="I69" s="172"/>
      <c r="J69" s="173"/>
    </row>
    <row r="70" spans="1:10" s="3" customFormat="1" x14ac:dyDescent="0.2">
      <c r="A70" s="174"/>
      <c r="B70" s="174"/>
      <c r="C70" s="174"/>
      <c r="D70" s="11"/>
      <c r="E70" s="174"/>
      <c r="F70" s="174"/>
      <c r="G70" s="174"/>
      <c r="H70" s="174"/>
      <c r="I70" s="174"/>
      <c r="J70" s="174"/>
    </row>
    <row r="71" spans="1:10" s="3" customFormat="1" x14ac:dyDescent="0.2">
      <c r="A71" s="174"/>
      <c r="B71" s="174"/>
      <c r="C71" s="174"/>
      <c r="D71" s="11"/>
      <c r="E71" s="174"/>
      <c r="F71" s="174"/>
      <c r="G71" s="174"/>
      <c r="H71" s="174"/>
      <c r="I71" s="174"/>
      <c r="J71" s="174"/>
    </row>
    <row r="72" spans="1:10" s="3" customFormat="1" x14ac:dyDescent="0.2">
      <c r="A72" s="174"/>
      <c r="B72" s="174"/>
      <c r="C72" s="174"/>
      <c r="D72" s="11"/>
      <c r="E72" s="174"/>
      <c r="F72" s="174"/>
      <c r="G72" s="174"/>
      <c r="H72" s="174"/>
      <c r="I72" s="174"/>
      <c r="J72" s="174"/>
    </row>
    <row r="73" spans="1:10" s="3" customFormat="1" x14ac:dyDescent="0.2">
      <c r="A73" s="174"/>
      <c r="B73" s="174"/>
      <c r="C73" s="174"/>
      <c r="D73" s="11"/>
      <c r="E73" s="174"/>
      <c r="F73" s="174"/>
      <c r="G73" s="174"/>
      <c r="H73" s="174"/>
      <c r="I73" s="174"/>
      <c r="J73" s="174"/>
    </row>
    <row r="74" spans="1:10" s="3" customFormat="1" x14ac:dyDescent="0.2">
      <c r="A74" s="174"/>
      <c r="B74" s="174"/>
      <c r="C74" s="174"/>
      <c r="D74" s="11"/>
      <c r="E74" s="174"/>
      <c r="F74" s="174"/>
      <c r="G74" s="174"/>
      <c r="H74" s="174"/>
      <c r="I74" s="174"/>
      <c r="J74" s="174"/>
    </row>
    <row r="75" spans="1:10" s="3" customFormat="1" x14ac:dyDescent="0.2">
      <c r="A75" s="174"/>
      <c r="B75" s="174"/>
      <c r="C75" s="174"/>
      <c r="D75" s="11"/>
      <c r="E75" s="174"/>
      <c r="F75" s="174"/>
      <c r="G75" s="174"/>
      <c r="H75" s="174"/>
      <c r="I75" s="174"/>
      <c r="J75" s="174"/>
    </row>
    <row r="76" spans="1:10" s="3" customFormat="1" x14ac:dyDescent="0.2">
      <c r="A76" s="174"/>
      <c r="B76" s="174"/>
      <c r="C76" s="174"/>
      <c r="D76" s="11"/>
      <c r="E76" s="174"/>
      <c r="F76" s="174"/>
      <c r="G76" s="174"/>
      <c r="H76" s="174"/>
      <c r="I76" s="174"/>
      <c r="J76" s="174"/>
    </row>
    <row r="77" spans="1:10" s="3" customFormat="1" x14ac:dyDescent="0.2">
      <c r="A77" s="174"/>
      <c r="B77" s="174"/>
      <c r="C77" s="174"/>
      <c r="D77" s="11"/>
      <c r="E77" s="174"/>
      <c r="F77" s="174"/>
      <c r="G77" s="174"/>
      <c r="H77" s="174"/>
      <c r="I77" s="174"/>
      <c r="J77" s="174"/>
    </row>
    <row r="78" spans="1:10" s="3" customFormat="1" x14ac:dyDescent="0.2">
      <c r="A78" s="25"/>
      <c r="B78" s="25"/>
      <c r="C78" s="25"/>
      <c r="D78" s="10"/>
      <c r="E78" s="25"/>
      <c r="F78" s="25"/>
      <c r="G78" s="25"/>
      <c r="H78" s="25"/>
      <c r="I78" s="25"/>
      <c r="J78" s="25"/>
    </row>
    <row r="79" spans="1:10" x14ac:dyDescent="0.2">
      <c r="A79" s="174"/>
      <c r="B79" s="174"/>
      <c r="C79" s="174"/>
      <c r="D79" s="10"/>
      <c r="E79" s="174"/>
      <c r="F79" s="174"/>
      <c r="G79" s="174"/>
      <c r="H79" s="174"/>
      <c r="I79" s="174"/>
      <c r="J79" s="174"/>
    </row>
    <row r="80" spans="1:10" x14ac:dyDescent="0.2">
      <c r="A80" s="174"/>
      <c r="B80" s="174"/>
      <c r="C80" s="174"/>
      <c r="D80" s="10"/>
      <c r="E80" s="174"/>
      <c r="F80" s="174"/>
      <c r="G80" s="174"/>
      <c r="H80" s="174"/>
      <c r="I80" s="174"/>
      <c r="J80" s="174"/>
    </row>
    <row r="81" spans="1:11" x14ac:dyDescent="0.2">
      <c r="A81" s="174"/>
      <c r="B81" s="174"/>
      <c r="C81" s="174"/>
      <c r="D81" s="10"/>
      <c r="E81" s="174"/>
      <c r="F81" s="174"/>
      <c r="G81" s="174"/>
      <c r="H81" s="174"/>
      <c r="I81" s="174"/>
      <c r="J81" s="174"/>
    </row>
    <row r="82" spans="1:11" x14ac:dyDescent="0.2">
      <c r="A82" s="174"/>
      <c r="B82" s="174"/>
      <c r="C82" s="174"/>
      <c r="D82" s="10"/>
      <c r="E82" s="174"/>
      <c r="F82" s="174"/>
      <c r="G82" s="174"/>
      <c r="H82" s="174"/>
      <c r="I82" s="174"/>
      <c r="J82" s="174"/>
    </row>
    <row r="83" spans="1:11" x14ac:dyDescent="0.2">
      <c r="A83" s="174"/>
      <c r="B83" s="174"/>
      <c r="C83" s="174"/>
      <c r="D83" s="10"/>
      <c r="E83" s="174"/>
      <c r="F83" s="174"/>
      <c r="G83" s="174"/>
      <c r="H83" s="174"/>
      <c r="I83" s="174"/>
      <c r="J83" s="174"/>
    </row>
    <row r="84" spans="1:11" x14ac:dyDescent="0.2">
      <c r="A84" s="174"/>
      <c r="B84" s="174"/>
      <c r="C84" s="174"/>
      <c r="D84" s="10"/>
      <c r="E84" s="174"/>
      <c r="F84" s="174"/>
      <c r="G84" s="174"/>
      <c r="H84" s="174"/>
      <c r="I84" s="174"/>
      <c r="J84" s="174"/>
    </row>
    <row r="85" spans="1:11" x14ac:dyDescent="0.2">
      <c r="A85" s="174"/>
      <c r="B85" s="174"/>
      <c r="C85" s="174"/>
      <c r="D85" s="13"/>
      <c r="E85" s="174"/>
      <c r="F85" s="174"/>
      <c r="G85" s="174"/>
      <c r="H85" s="174"/>
      <c r="I85" s="174"/>
      <c r="J85" s="174"/>
    </row>
    <row r="86" spans="1:11" x14ac:dyDescent="0.2">
      <c r="A86" s="174"/>
      <c r="B86" s="174"/>
      <c r="C86" s="174"/>
      <c r="D86" s="14"/>
      <c r="E86" s="174"/>
      <c r="F86" s="174"/>
      <c r="G86" s="174"/>
      <c r="H86" s="174"/>
      <c r="I86" s="174"/>
      <c r="J86" s="174"/>
    </row>
    <row r="87" spans="1:11" ht="12.75" x14ac:dyDescent="0.2">
      <c r="F87"/>
      <c r="G87"/>
      <c r="H87"/>
      <c r="I87"/>
      <c r="J87"/>
      <c r="K87"/>
    </row>
    <row r="88" spans="1:11" s="1" customFormat="1" ht="12.75" x14ac:dyDescent="0.2">
      <c r="A88" s="191" t="s">
        <v>29</v>
      </c>
      <c r="B88" s="191"/>
      <c r="C88" s="191"/>
      <c r="D88" s="191"/>
      <c r="E88" s="191"/>
      <c r="F88" s="191"/>
      <c r="G88" s="191"/>
      <c r="H88"/>
      <c r="I88"/>
      <c r="J88"/>
      <c r="K88"/>
    </row>
    <row r="89" spans="1:11" ht="13.5" thickBot="1" x14ac:dyDescent="0.25">
      <c r="E89"/>
      <c r="F89"/>
      <c r="G89"/>
      <c r="H89"/>
      <c r="I89"/>
      <c r="J89"/>
      <c r="K89"/>
    </row>
    <row r="90" spans="1:11" ht="13.5" thickBot="1" x14ac:dyDescent="0.25">
      <c r="A90" s="24" t="s">
        <v>119</v>
      </c>
      <c r="B90" s="179" t="s">
        <v>44</v>
      </c>
      <c r="C90" s="179"/>
      <c r="D90" s="179"/>
      <c r="E90" s="179"/>
      <c r="F90" s="179"/>
      <c r="G90" s="179"/>
      <c r="H90"/>
      <c r="I90"/>
      <c r="J90"/>
      <c r="K90"/>
    </row>
    <row r="91" spans="1:11" ht="13.5" thickBot="1" x14ac:dyDescent="0.25">
      <c r="A91" s="24" t="s">
        <v>120</v>
      </c>
      <c r="B91" s="179" t="s">
        <v>45</v>
      </c>
      <c r="C91" s="179"/>
      <c r="D91" s="179"/>
      <c r="E91" s="179"/>
      <c r="F91" s="179"/>
      <c r="G91" s="179"/>
      <c r="H91"/>
      <c r="I91"/>
      <c r="J91"/>
      <c r="K91"/>
    </row>
    <row r="92" spans="1:11" ht="13.5" thickBot="1" x14ac:dyDescent="0.25">
      <c r="A92" s="24" t="s">
        <v>121</v>
      </c>
      <c r="B92" s="179" t="s">
        <v>67</v>
      </c>
      <c r="C92" s="179"/>
      <c r="D92" s="179"/>
      <c r="E92" s="179"/>
      <c r="F92" s="179"/>
      <c r="G92" s="179"/>
      <c r="H92"/>
      <c r="I92"/>
      <c r="J92"/>
      <c r="K92"/>
    </row>
    <row r="93" spans="1:11" ht="13.5" thickBot="1" x14ac:dyDescent="0.25">
      <c r="A93" s="24" t="s">
        <v>122</v>
      </c>
      <c r="B93" s="179" t="s">
        <v>67</v>
      </c>
      <c r="C93" s="179"/>
      <c r="D93" s="179"/>
      <c r="E93" s="179"/>
      <c r="F93" s="179"/>
      <c r="G93" s="179"/>
      <c r="H93"/>
      <c r="I93"/>
      <c r="J93"/>
      <c r="K93"/>
    </row>
    <row r="94" spans="1:11" ht="13.5" thickBot="1" x14ac:dyDescent="0.25">
      <c r="A94" s="24" t="s">
        <v>123</v>
      </c>
      <c r="B94" s="179" t="s">
        <v>42</v>
      </c>
      <c r="C94" s="179"/>
      <c r="D94" s="179"/>
      <c r="E94" s="179"/>
      <c r="F94" s="179"/>
      <c r="G94" s="179"/>
      <c r="H94"/>
      <c r="I94"/>
      <c r="J94"/>
      <c r="K94"/>
    </row>
    <row r="95" spans="1:11" ht="13.5" thickBot="1" x14ac:dyDescent="0.25">
      <c r="A95" s="24" t="s">
        <v>124</v>
      </c>
      <c r="B95" s="179" t="s">
        <v>44</v>
      </c>
      <c r="C95" s="179"/>
      <c r="D95" s="179"/>
      <c r="E95" s="179"/>
      <c r="F95" s="179"/>
      <c r="G95" s="179"/>
      <c r="H95"/>
      <c r="I95"/>
      <c r="J95"/>
      <c r="K95"/>
    </row>
    <row r="96" spans="1:11" ht="12.75" x14ac:dyDescent="0.2">
      <c r="E96"/>
      <c r="F96"/>
      <c r="G96"/>
      <c r="H96"/>
      <c r="I96"/>
      <c r="J96"/>
      <c r="K96"/>
    </row>
    <row r="97" spans="1:11" ht="12.75" x14ac:dyDescent="0.2">
      <c r="A97" s="1" t="s">
        <v>49</v>
      </c>
      <c r="E97"/>
      <c r="F97"/>
      <c r="G97"/>
      <c r="H97"/>
      <c r="I97"/>
      <c r="J97"/>
      <c r="K97"/>
    </row>
    <row r="98" spans="1:11" ht="12.75" x14ac:dyDescent="0.2">
      <c r="E98"/>
      <c r="F98"/>
      <c r="G98"/>
      <c r="H98"/>
      <c r="I98"/>
      <c r="J98"/>
      <c r="K98"/>
    </row>
    <row r="99" spans="1:11" ht="12.75" x14ac:dyDescent="0.2">
      <c r="E99"/>
      <c r="F99"/>
      <c r="G99"/>
      <c r="H99"/>
      <c r="I99"/>
      <c r="J99"/>
      <c r="K99"/>
    </row>
    <row r="100" spans="1:11" ht="12.75" x14ac:dyDescent="0.2">
      <c r="E100"/>
      <c r="F100"/>
      <c r="G100"/>
      <c r="H100"/>
      <c r="I100"/>
      <c r="J100"/>
      <c r="K100"/>
    </row>
    <row r="101" spans="1:11" ht="12.75" x14ac:dyDescent="0.2">
      <c r="E101"/>
      <c r="F101"/>
      <c r="G101"/>
      <c r="H101"/>
      <c r="I101"/>
      <c r="J101"/>
      <c r="K101"/>
    </row>
    <row r="102" spans="1:11" ht="12.75" x14ac:dyDescent="0.2">
      <c r="E102"/>
      <c r="F102"/>
      <c r="G102"/>
      <c r="H102"/>
      <c r="I102"/>
      <c r="J102"/>
      <c r="K102"/>
    </row>
    <row r="103" spans="1:11" ht="12.75" x14ac:dyDescent="0.2">
      <c r="E103"/>
      <c r="F103"/>
      <c r="G103"/>
      <c r="H103"/>
      <c r="I103"/>
      <c r="J103"/>
      <c r="K103"/>
    </row>
    <row r="104" spans="1:11" ht="12.75" x14ac:dyDescent="0.2">
      <c r="E104"/>
      <c r="F104"/>
      <c r="G104"/>
      <c r="H104"/>
      <c r="I104"/>
      <c r="J104"/>
      <c r="K104"/>
    </row>
    <row r="105" spans="1:11" ht="12.75" x14ac:dyDescent="0.2">
      <c r="E105"/>
      <c r="F105"/>
      <c r="G105"/>
      <c r="H105"/>
      <c r="I105"/>
      <c r="J105"/>
      <c r="K105"/>
    </row>
    <row r="106" spans="1:11" ht="12.75" x14ac:dyDescent="0.2">
      <c r="E106"/>
      <c r="F106"/>
      <c r="G106"/>
      <c r="H106"/>
      <c r="I106"/>
      <c r="J106"/>
      <c r="K106"/>
    </row>
    <row r="107" spans="1:11" ht="12.75" x14ac:dyDescent="0.2">
      <c r="E107"/>
      <c r="F107"/>
      <c r="G107"/>
      <c r="H107"/>
      <c r="I107"/>
      <c r="J107"/>
      <c r="K107"/>
    </row>
    <row r="108" spans="1:11" ht="12.75" x14ac:dyDescent="0.2">
      <c r="E108"/>
      <c r="F108" s="227"/>
      <c r="G108" s="227"/>
      <c r="H108" s="227"/>
      <c r="I108" s="227"/>
      <c r="J108" s="227"/>
    </row>
    <row r="109" spans="1:11" x14ac:dyDescent="0.2">
      <c r="F109" s="26"/>
      <c r="G109" s="26"/>
      <c r="H109" s="26"/>
      <c r="I109" s="26"/>
      <c r="J109" s="26"/>
    </row>
  </sheetData>
  <mergeCells count="155">
    <mergeCell ref="A41:J41"/>
    <mergeCell ref="A42:J42"/>
    <mergeCell ref="A43:J43"/>
    <mergeCell ref="G63:H63"/>
    <mergeCell ref="F108:J108"/>
    <mergeCell ref="E19:E20"/>
    <mergeCell ref="E22:E23"/>
    <mergeCell ref="E25:E26"/>
    <mergeCell ref="H25:H26"/>
    <mergeCell ref="G25:G26"/>
    <mergeCell ref="I25:I26"/>
    <mergeCell ref="E64:J64"/>
    <mergeCell ref="E65:F65"/>
    <mergeCell ref="G65:H65"/>
    <mergeCell ref="J29:J30"/>
    <mergeCell ref="J36:J37"/>
    <mergeCell ref="H32:H33"/>
    <mergeCell ref="I52:J52"/>
    <mergeCell ref="G48:H48"/>
    <mergeCell ref="B93:G93"/>
    <mergeCell ref="B94:G94"/>
    <mergeCell ref="B90:G90"/>
    <mergeCell ref="D19:D20"/>
    <mergeCell ref="G19:G20"/>
    <mergeCell ref="H19:H20"/>
    <mergeCell ref="A2:J4"/>
    <mergeCell ref="A6:J6"/>
    <mergeCell ref="A11:J11"/>
    <mergeCell ref="A12:J12"/>
    <mergeCell ref="A7:J7"/>
    <mergeCell ref="A8:J8"/>
    <mergeCell ref="A9:J9"/>
    <mergeCell ref="A10:J10"/>
    <mergeCell ref="F14:I14"/>
    <mergeCell ref="E14:E16"/>
    <mergeCell ref="D14:D16"/>
    <mergeCell ref="A13:J13"/>
    <mergeCell ref="I19:I20"/>
    <mergeCell ref="J19:J20"/>
    <mergeCell ref="J14:J16"/>
    <mergeCell ref="A19:A20"/>
    <mergeCell ref="A14:C16"/>
    <mergeCell ref="G15:I15"/>
    <mergeCell ref="A39:J39"/>
    <mergeCell ref="A40:J40"/>
    <mergeCell ref="F15:F16"/>
    <mergeCell ref="A18:B18"/>
    <mergeCell ref="H36:H37"/>
    <mergeCell ref="I36:I37"/>
    <mergeCell ref="A31:B31"/>
    <mergeCell ref="A28:B28"/>
    <mergeCell ref="A29:A30"/>
    <mergeCell ref="A21:B21"/>
    <mergeCell ref="A32:A33"/>
    <mergeCell ref="D32:D33"/>
    <mergeCell ref="E32:E33"/>
    <mergeCell ref="G32:G33"/>
    <mergeCell ref="A25:A26"/>
    <mergeCell ref="D25:D26"/>
    <mergeCell ref="D22:D23"/>
    <mergeCell ref="G22:G23"/>
    <mergeCell ref="A22:A23"/>
    <mergeCell ref="G29:G30"/>
    <mergeCell ref="J25:J26"/>
    <mergeCell ref="D29:D30"/>
    <mergeCell ref="E29:E30"/>
    <mergeCell ref="I29:I30"/>
    <mergeCell ref="H29:H30"/>
    <mergeCell ref="B95:G95"/>
    <mergeCell ref="I57:J57"/>
    <mergeCell ref="A58:D58"/>
    <mergeCell ref="E58:F58"/>
    <mergeCell ref="G58:H58"/>
    <mergeCell ref="I58:J58"/>
    <mergeCell ref="A57:D57"/>
    <mergeCell ref="E57:F57"/>
    <mergeCell ref="A36:A37"/>
    <mergeCell ref="D36:D37"/>
    <mergeCell ref="E36:E37"/>
    <mergeCell ref="G36:G37"/>
    <mergeCell ref="G47:H47"/>
    <mergeCell ref="I47:J47"/>
    <mergeCell ref="I53:J53"/>
    <mergeCell ref="A88:G88"/>
    <mergeCell ref="B91:G91"/>
    <mergeCell ref="B92:G92"/>
    <mergeCell ref="A79:C86"/>
    <mergeCell ref="I65:J65"/>
    <mergeCell ref="E66:F66"/>
    <mergeCell ref="E79:J86"/>
    <mergeCell ref="G62:H62"/>
    <mergeCell ref="I62:J62"/>
    <mergeCell ref="G66:H66"/>
    <mergeCell ref="I66:J66"/>
    <mergeCell ref="E69:J69"/>
    <mergeCell ref="E70:J77"/>
    <mergeCell ref="I48:J48"/>
    <mergeCell ref="I50:J50"/>
    <mergeCell ref="G56:H56"/>
    <mergeCell ref="E51:F51"/>
    <mergeCell ref="G51:H51"/>
    <mergeCell ref="I51:J51"/>
    <mergeCell ref="A54:J54"/>
    <mergeCell ref="A61:C68"/>
    <mergeCell ref="C49:D49"/>
    <mergeCell ref="E49:F49"/>
    <mergeCell ref="G49:H49"/>
    <mergeCell ref="I49:J49"/>
    <mergeCell ref="A51:B51"/>
    <mergeCell ref="C51:D51"/>
    <mergeCell ref="A70:C77"/>
    <mergeCell ref="E62:F62"/>
    <mergeCell ref="E47:F47"/>
    <mergeCell ref="E60:F60"/>
    <mergeCell ref="G60:H60"/>
    <mergeCell ref="G57:H57"/>
    <mergeCell ref="I60:J60"/>
    <mergeCell ref="E61:F61"/>
    <mergeCell ref="G61:H61"/>
    <mergeCell ref="I61:J61"/>
    <mergeCell ref="A60:C60"/>
    <mergeCell ref="A52:B52"/>
    <mergeCell ref="A53:D53"/>
    <mergeCell ref="E53:F53"/>
    <mergeCell ref="G53:H53"/>
    <mergeCell ref="A56:D56"/>
    <mergeCell ref="E56:F56"/>
    <mergeCell ref="I56:J56"/>
    <mergeCell ref="C52:D52"/>
    <mergeCell ref="E52:F52"/>
    <mergeCell ref="G52:H52"/>
    <mergeCell ref="H22:H23"/>
    <mergeCell ref="I22:I23"/>
    <mergeCell ref="A24:B24"/>
    <mergeCell ref="J22:J23"/>
    <mergeCell ref="A35:B35"/>
    <mergeCell ref="I32:I33"/>
    <mergeCell ref="J32:J33"/>
    <mergeCell ref="A50:B50"/>
    <mergeCell ref="C50:D50"/>
    <mergeCell ref="E50:F50"/>
    <mergeCell ref="G50:H50"/>
    <mergeCell ref="A48:B48"/>
    <mergeCell ref="C48:D48"/>
    <mergeCell ref="E48:F48"/>
    <mergeCell ref="A38:J38"/>
    <mergeCell ref="A45:J45"/>
    <mergeCell ref="C46:D46"/>
    <mergeCell ref="E46:F46"/>
    <mergeCell ref="A46:B46"/>
    <mergeCell ref="G46:H46"/>
    <mergeCell ref="I46:J46"/>
    <mergeCell ref="A49:B49"/>
    <mergeCell ref="A47:B47"/>
    <mergeCell ref="C47:D47"/>
  </mergeCells>
  <phoneticPr fontId="1" type="noConversion"/>
  <printOptions horizontalCentered="1"/>
  <pageMargins left="0.35433070866141736" right="0.35433070866141736" top="0.39370078740157483" bottom="0.39370078740157483" header="0.51181102362204722" footer="0.51181102362204722"/>
  <pageSetup paperSize="9" scale="90" orientation="portrait" r:id="rId1"/>
  <headerFooter alignWithMargins="0"/>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E54"/>
  <sheetViews>
    <sheetView topLeftCell="A34" workbookViewId="0">
      <selection activeCell="C71" sqref="C71"/>
    </sheetView>
  </sheetViews>
  <sheetFormatPr defaultColWidth="9.140625" defaultRowHeight="12.75" customHeight="1" x14ac:dyDescent="0.2"/>
  <cols>
    <col min="1" max="1" width="9.140625" style="28"/>
    <col min="2" max="2" width="13.28515625" style="28" customWidth="1"/>
    <col min="3" max="3" width="24.85546875" style="28" customWidth="1"/>
    <col min="4" max="4" width="16.5703125" style="28" customWidth="1"/>
    <col min="5" max="16384" width="9.140625" style="28"/>
  </cols>
  <sheetData>
    <row r="11" spans="2:3" ht="12.75" customHeight="1" thickBot="1" x14ac:dyDescent="0.25">
      <c r="B11" s="28" t="s">
        <v>22</v>
      </c>
    </row>
    <row r="12" spans="2:3" ht="12.75" customHeight="1" thickBot="1" x14ac:dyDescent="0.25">
      <c r="B12" s="24" t="s">
        <v>58</v>
      </c>
      <c r="C12" s="29">
        <f>'Modelo EXEC QUAR 2012'!F20</f>
        <v>2</v>
      </c>
    </row>
    <row r="13" spans="2:3" ht="12.75" customHeight="1" thickBot="1" x14ac:dyDescent="0.25">
      <c r="B13" s="24" t="s">
        <v>55</v>
      </c>
      <c r="C13" s="29">
        <f>'Modelo EXEC QUAR 2012'!F23</f>
        <v>1.0678857142857143</v>
      </c>
    </row>
    <row r="14" spans="2:3" ht="12.75" customHeight="1" x14ac:dyDescent="0.2">
      <c r="B14" s="41" t="s">
        <v>56</v>
      </c>
      <c r="C14" s="29">
        <f>'Modelo EXEC QUAR 2012'!F26</f>
        <v>1.2436974789915967</v>
      </c>
    </row>
    <row r="15" spans="2:3" s="32" customFormat="1" ht="12.75" customHeight="1" x14ac:dyDescent="0.2"/>
    <row r="16" spans="2:3" s="46" customFormat="1" ht="12.75" customHeight="1" x14ac:dyDescent="0.2">
      <c r="B16" s="44"/>
      <c r="C16" s="45"/>
    </row>
    <row r="17" spans="2:3" s="46" customFormat="1" ht="12.75" customHeight="1" x14ac:dyDescent="0.2">
      <c r="B17" s="44" t="s">
        <v>23</v>
      </c>
      <c r="C17" s="45"/>
    </row>
    <row r="18" spans="2:3" s="32" customFormat="1" ht="12.75" customHeight="1" x14ac:dyDescent="0.2">
      <c r="B18" s="42" t="s">
        <v>80</v>
      </c>
      <c r="C18" s="43">
        <f>'Modelo EXEC QUAR 2012'!F33</f>
        <v>1.1223529411764706</v>
      </c>
    </row>
    <row r="19" spans="2:3" s="46" customFormat="1" ht="12.75" customHeight="1" x14ac:dyDescent="0.2">
      <c r="B19" s="42" t="s">
        <v>81</v>
      </c>
      <c r="C19" s="43">
        <f>'Modelo EXEC QUAR 2012'!F30</f>
        <v>1.0771428571428572</v>
      </c>
    </row>
    <row r="20" spans="2:3" s="46" customFormat="1" ht="12.75" customHeight="1" x14ac:dyDescent="0.2"/>
    <row r="21" spans="2:3" s="32" customFormat="1" ht="12.75" customHeight="1" x14ac:dyDescent="0.2"/>
    <row r="23" spans="2:3" ht="12.75" customHeight="1" x14ac:dyDescent="0.2">
      <c r="B23" s="44" t="s">
        <v>24</v>
      </c>
      <c r="C23" s="45"/>
    </row>
    <row r="24" spans="2:3" ht="12.75" customHeight="1" x14ac:dyDescent="0.2">
      <c r="B24" s="42" t="s">
        <v>57</v>
      </c>
      <c r="C24" s="43">
        <f>'Modelo EXEC QUAR 2012'!F37</f>
        <v>2</v>
      </c>
    </row>
    <row r="25" spans="2:3" ht="12.75" customHeight="1" x14ac:dyDescent="0.2">
      <c r="B25"/>
      <c r="C25" s="29"/>
    </row>
    <row r="43" spans="2:5" s="32" customFormat="1" ht="12.75" customHeight="1" x14ac:dyDescent="0.2">
      <c r="B43" s="36"/>
      <c r="C43" s="39" t="s">
        <v>19</v>
      </c>
      <c r="D43" s="39" t="s">
        <v>20</v>
      </c>
    </row>
    <row r="44" spans="2:5" s="32" customFormat="1" ht="12.75" customHeight="1" x14ac:dyDescent="0.2">
      <c r="B44" s="33" t="s">
        <v>59</v>
      </c>
      <c r="C44" s="37">
        <f>'Modelo EXEC QUAR 2012'!E57</f>
        <v>550</v>
      </c>
      <c r="D44" s="37">
        <f>'Modelo EXEC QUAR 2012'!E58</f>
        <v>300</v>
      </c>
      <c r="E44" s="34"/>
    </row>
    <row r="45" spans="2:5" s="32" customFormat="1" ht="12.75" customHeight="1" x14ac:dyDescent="0.2">
      <c r="B45" s="33" t="s">
        <v>60</v>
      </c>
      <c r="C45" s="37">
        <f>'Modelo EXEC QUAR 2012'!G57</f>
        <v>445.96505999999999</v>
      </c>
      <c r="D45" s="38">
        <f>'Modelo EXEC QUAR 2012'!G58</f>
        <v>252.15299999999999</v>
      </c>
      <c r="E45" s="35"/>
    </row>
    <row r="46" spans="2:5" s="32" customFormat="1" ht="12.75" customHeight="1" x14ac:dyDescent="0.2"/>
    <row r="47" spans="2:5" s="32" customFormat="1" ht="12.75" customHeight="1" x14ac:dyDescent="0.2"/>
    <row r="48" spans="2:5" s="32" customFormat="1" ht="12.75" customHeight="1" x14ac:dyDescent="0.2"/>
    <row r="49" spans="2:3" s="32" customFormat="1" ht="12.75" customHeight="1" x14ac:dyDescent="0.2"/>
    <row r="50" spans="2:3" s="32" customFormat="1" ht="12.75" customHeight="1" x14ac:dyDescent="0.2"/>
    <row r="51" spans="2:3" s="32" customFormat="1" ht="12.75" customHeight="1" x14ac:dyDescent="0.2"/>
    <row r="52" spans="2:3" s="32" customFormat="1" ht="12.75" customHeight="1" x14ac:dyDescent="0.2"/>
    <row r="53" spans="2:3" s="32" customFormat="1" ht="12.75" customHeight="1" x14ac:dyDescent="0.2">
      <c r="B53" s="40" t="s">
        <v>61</v>
      </c>
      <c r="C53" s="32">
        <f>'Modelo EXEC QUAR 2012'!E53</f>
        <v>172</v>
      </c>
    </row>
    <row r="54" spans="2:3" s="32" customFormat="1" ht="12.75" customHeight="1" x14ac:dyDescent="0.2">
      <c r="B54" s="40" t="s">
        <v>62</v>
      </c>
      <c r="C54" s="59">
        <f>'Modelo EXEC QUAR 2012'!G53</f>
        <v>166.4</v>
      </c>
    </row>
  </sheetData>
  <phoneticPr fontId="1"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6"/>
  <sheetViews>
    <sheetView workbookViewId="0">
      <selection activeCell="G39" sqref="G39"/>
    </sheetView>
  </sheetViews>
  <sheetFormatPr defaultRowHeight="12.75" x14ac:dyDescent="0.2"/>
  <cols>
    <col min="2" max="2" width="9.5703125" bestFit="1" customWidth="1"/>
  </cols>
  <sheetData>
    <row r="4" spans="1:4" x14ac:dyDescent="0.2">
      <c r="B4" s="60"/>
    </row>
    <row r="5" spans="1:4" x14ac:dyDescent="0.2">
      <c r="C5" s="70" t="s">
        <v>129</v>
      </c>
      <c r="D5" s="70" t="s">
        <v>129</v>
      </c>
    </row>
    <row r="6" spans="1:4" x14ac:dyDescent="0.2">
      <c r="C6" s="70">
        <v>357</v>
      </c>
      <c r="D6" s="70">
        <v>350</v>
      </c>
    </row>
    <row r="7" spans="1:4" x14ac:dyDescent="0.2">
      <c r="C7" s="65" t="s">
        <v>113</v>
      </c>
      <c r="D7" s="64" t="s">
        <v>114</v>
      </c>
    </row>
    <row r="8" spans="1:4" x14ac:dyDescent="0.2">
      <c r="A8" s="62" t="s">
        <v>101</v>
      </c>
      <c r="B8">
        <v>31</v>
      </c>
      <c r="C8" s="71">
        <v>31</v>
      </c>
      <c r="D8">
        <v>31</v>
      </c>
    </row>
    <row r="9" spans="1:4" x14ac:dyDescent="0.2">
      <c r="A9" s="62" t="s">
        <v>102</v>
      </c>
      <c r="B9">
        <v>28</v>
      </c>
      <c r="C9" s="71">
        <v>28</v>
      </c>
      <c r="D9">
        <v>28</v>
      </c>
    </row>
    <row r="10" spans="1:4" x14ac:dyDescent="0.2">
      <c r="A10" s="62" t="s">
        <v>103</v>
      </c>
      <c r="B10">
        <v>31</v>
      </c>
      <c r="C10" s="71">
        <v>31</v>
      </c>
      <c r="D10">
        <v>31</v>
      </c>
    </row>
    <row r="11" spans="1:4" x14ac:dyDescent="0.2">
      <c r="A11" s="62" t="s">
        <v>104</v>
      </c>
      <c r="B11">
        <v>30</v>
      </c>
      <c r="C11" s="71">
        <v>30</v>
      </c>
      <c r="D11">
        <v>30</v>
      </c>
    </row>
    <row r="12" spans="1:4" x14ac:dyDescent="0.2">
      <c r="A12" s="62" t="s">
        <v>105</v>
      </c>
      <c r="B12">
        <v>31</v>
      </c>
      <c r="C12" s="71">
        <v>31</v>
      </c>
      <c r="D12">
        <v>31</v>
      </c>
    </row>
    <row r="13" spans="1:4" x14ac:dyDescent="0.2">
      <c r="A13" s="62" t="s">
        <v>106</v>
      </c>
      <c r="B13">
        <v>30</v>
      </c>
      <c r="C13" s="71">
        <v>30</v>
      </c>
      <c r="D13">
        <v>30</v>
      </c>
    </row>
    <row r="14" spans="1:4" x14ac:dyDescent="0.2">
      <c r="A14" s="62" t="s">
        <v>107</v>
      </c>
      <c r="B14">
        <v>31</v>
      </c>
      <c r="C14" s="71">
        <v>31</v>
      </c>
      <c r="D14">
        <v>31</v>
      </c>
    </row>
    <row r="15" spans="1:4" x14ac:dyDescent="0.2">
      <c r="A15" s="62" t="s">
        <v>108</v>
      </c>
      <c r="B15">
        <v>31</v>
      </c>
      <c r="C15" s="71">
        <v>31</v>
      </c>
      <c r="D15">
        <v>31</v>
      </c>
    </row>
    <row r="16" spans="1:4" x14ac:dyDescent="0.2">
      <c r="A16" s="62" t="s">
        <v>109</v>
      </c>
      <c r="B16">
        <v>30</v>
      </c>
      <c r="C16" s="71">
        <v>27</v>
      </c>
      <c r="D16">
        <v>30</v>
      </c>
    </row>
    <row r="17" spans="1:4" x14ac:dyDescent="0.2">
      <c r="A17" s="62" t="s">
        <v>110</v>
      </c>
      <c r="B17">
        <v>31</v>
      </c>
      <c r="C17" s="71"/>
      <c r="D17">
        <v>31</v>
      </c>
    </row>
    <row r="18" spans="1:4" x14ac:dyDescent="0.2">
      <c r="A18" s="62" t="s">
        <v>111</v>
      </c>
      <c r="B18">
        <v>30</v>
      </c>
      <c r="C18" s="71"/>
      <c r="D18" s="131">
        <v>19</v>
      </c>
    </row>
    <row r="19" spans="1:4" x14ac:dyDescent="0.2">
      <c r="A19" s="62" t="s">
        <v>112</v>
      </c>
      <c r="B19">
        <v>31</v>
      </c>
      <c r="C19" s="71"/>
      <c r="D19" s="72"/>
    </row>
    <row r="20" spans="1:4" x14ac:dyDescent="0.2">
      <c r="B20" s="63">
        <f>SUM(B8:B19)</f>
        <v>365</v>
      </c>
      <c r="C20" s="70">
        <f t="shared" ref="C20:D20" si="0">SUM(C8:C19)</f>
        <v>270</v>
      </c>
      <c r="D20" s="70">
        <f t="shared" si="0"/>
        <v>323</v>
      </c>
    </row>
    <row r="22" spans="1:4" x14ac:dyDescent="0.2">
      <c r="C22" s="66">
        <f>(C6-C20)/C6</f>
        <v>0.24369747899159663</v>
      </c>
      <c r="D22" s="66">
        <f>(D6-D20)/D6</f>
        <v>7.7142857142857138E-2</v>
      </c>
    </row>
    <row r="26" spans="1:4" x14ac:dyDescent="0.2">
      <c r="D26" s="6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election activeCell="A3" sqref="A3"/>
    </sheetView>
  </sheetViews>
  <sheetFormatPr defaultRowHeight="11.25" x14ac:dyDescent="0.2"/>
  <cols>
    <col min="1" max="1" width="26.7109375" style="76" customWidth="1"/>
    <col min="2" max="2" width="25.28515625" style="76" customWidth="1"/>
    <col min="3" max="7" width="9.140625" style="76"/>
    <col min="8" max="8" width="25.42578125" style="76" customWidth="1"/>
    <col min="9" max="9" width="25.28515625" style="76" customWidth="1"/>
    <col min="10" max="10" width="17.28515625" style="76" customWidth="1"/>
    <col min="11" max="11" width="17.140625" style="76" customWidth="1"/>
    <col min="12" max="16384" width="9.140625" style="76"/>
  </cols>
  <sheetData>
    <row r="1" spans="1:11" ht="15.75" x14ac:dyDescent="0.2">
      <c r="A1" s="234" t="s">
        <v>195</v>
      </c>
      <c r="B1" s="234"/>
      <c r="C1" s="234"/>
      <c r="D1" s="234"/>
      <c r="E1" s="234"/>
      <c r="F1" s="234"/>
      <c r="G1" s="234"/>
      <c r="H1" s="234"/>
      <c r="I1" s="234"/>
      <c r="J1" s="234"/>
      <c r="K1" s="234"/>
    </row>
    <row r="3" spans="1:11" x14ac:dyDescent="0.2">
      <c r="A3" s="1" t="s">
        <v>194</v>
      </c>
    </row>
    <row r="4" spans="1:11" x14ac:dyDescent="0.2">
      <c r="A4" s="239" t="s">
        <v>139</v>
      </c>
      <c r="B4" s="239" t="s">
        <v>140</v>
      </c>
      <c r="C4" s="239"/>
      <c r="D4" s="239" t="s">
        <v>141</v>
      </c>
      <c r="E4" s="239"/>
      <c r="F4" s="239"/>
      <c r="G4" s="240" t="s">
        <v>142</v>
      </c>
      <c r="H4" s="240" t="s">
        <v>143</v>
      </c>
      <c r="I4" s="240"/>
      <c r="J4" s="240"/>
      <c r="K4" s="240"/>
    </row>
    <row r="5" spans="1:11" ht="22.5" x14ac:dyDescent="0.2">
      <c r="A5" s="239"/>
      <c r="B5" s="87" t="s">
        <v>144</v>
      </c>
      <c r="C5" s="87" t="s">
        <v>145</v>
      </c>
      <c r="D5" s="87" t="s">
        <v>146</v>
      </c>
      <c r="E5" s="87" t="s">
        <v>147</v>
      </c>
      <c r="F5" s="87" t="s">
        <v>148</v>
      </c>
      <c r="G5" s="240"/>
      <c r="H5" s="88" t="s">
        <v>149</v>
      </c>
      <c r="I5" s="88" t="s">
        <v>150</v>
      </c>
      <c r="J5" s="88" t="s">
        <v>151</v>
      </c>
      <c r="K5" s="88" t="s">
        <v>15</v>
      </c>
    </row>
    <row r="6" spans="1:11" ht="45" x14ac:dyDescent="0.2">
      <c r="A6" s="83" t="s">
        <v>152</v>
      </c>
      <c r="B6" s="83" t="s">
        <v>188</v>
      </c>
      <c r="C6" s="84">
        <v>1</v>
      </c>
      <c r="D6" s="84">
        <v>1</v>
      </c>
      <c r="E6" s="84">
        <v>0</v>
      </c>
      <c r="F6" s="84" t="s">
        <v>153</v>
      </c>
      <c r="G6" s="85">
        <v>2</v>
      </c>
      <c r="H6" s="86" t="s">
        <v>154</v>
      </c>
      <c r="I6" s="86" t="s">
        <v>155</v>
      </c>
      <c r="J6" s="124" t="s">
        <v>156</v>
      </c>
      <c r="K6" s="91">
        <v>1</v>
      </c>
    </row>
    <row r="7" spans="1:11" ht="99.75" customHeight="1" x14ac:dyDescent="0.2">
      <c r="A7" s="89" t="s">
        <v>157</v>
      </c>
      <c r="B7" s="89" t="s">
        <v>189</v>
      </c>
      <c r="C7" s="121" t="s">
        <v>74</v>
      </c>
      <c r="D7" s="121" t="s">
        <v>74</v>
      </c>
      <c r="E7" s="121" t="s">
        <v>158</v>
      </c>
      <c r="F7" s="121" t="s">
        <v>159</v>
      </c>
      <c r="G7" s="122">
        <v>0.93440000000000001</v>
      </c>
      <c r="H7" s="123" t="s">
        <v>160</v>
      </c>
      <c r="I7" s="90" t="s">
        <v>155</v>
      </c>
      <c r="J7" s="125" t="s">
        <v>161</v>
      </c>
      <c r="K7" s="92">
        <v>6.8000000000000005E-2</v>
      </c>
    </row>
    <row r="8" spans="1:11" ht="33.75" x14ac:dyDescent="0.2">
      <c r="A8" s="232" t="s">
        <v>162</v>
      </c>
      <c r="B8" s="232" t="s">
        <v>190</v>
      </c>
      <c r="C8" s="233" t="s">
        <v>91</v>
      </c>
      <c r="D8" s="233" t="s">
        <v>91</v>
      </c>
      <c r="E8" s="233" t="s">
        <v>163</v>
      </c>
      <c r="F8" s="233" t="s">
        <v>164</v>
      </c>
      <c r="G8" s="235" t="s">
        <v>165</v>
      </c>
      <c r="H8" s="80" t="s">
        <v>166</v>
      </c>
      <c r="I8" s="236" t="s">
        <v>167</v>
      </c>
      <c r="J8" s="237" t="s">
        <v>168</v>
      </c>
      <c r="K8" s="238">
        <v>0.24399999999999999</v>
      </c>
    </row>
    <row r="9" spans="1:11" x14ac:dyDescent="0.2">
      <c r="A9" s="232"/>
      <c r="B9" s="232"/>
      <c r="C9" s="233"/>
      <c r="D9" s="233"/>
      <c r="E9" s="233"/>
      <c r="F9" s="233"/>
      <c r="G9" s="235"/>
      <c r="H9" s="80" t="s">
        <v>169</v>
      </c>
      <c r="I9" s="236"/>
      <c r="J9" s="237"/>
      <c r="K9" s="238"/>
    </row>
    <row r="10" spans="1:11" x14ac:dyDescent="0.2">
      <c r="A10" s="232"/>
      <c r="B10" s="232"/>
      <c r="C10" s="233"/>
      <c r="D10" s="233"/>
      <c r="E10" s="233"/>
      <c r="F10" s="233"/>
      <c r="G10" s="235"/>
      <c r="H10" s="80" t="s">
        <v>170</v>
      </c>
      <c r="I10" s="236"/>
      <c r="J10" s="237"/>
      <c r="K10" s="238"/>
    </row>
    <row r="11" spans="1:11" x14ac:dyDescent="0.2">
      <c r="A11" s="232"/>
      <c r="B11" s="232"/>
      <c r="C11" s="233"/>
      <c r="D11" s="233"/>
      <c r="E11" s="233"/>
      <c r="F11" s="233"/>
      <c r="G11" s="235"/>
      <c r="H11" s="80" t="s">
        <v>171</v>
      </c>
      <c r="I11" s="236"/>
      <c r="J11" s="237"/>
      <c r="K11" s="238"/>
    </row>
    <row r="12" spans="1:11" ht="33.75" x14ac:dyDescent="0.2">
      <c r="A12" s="232" t="s">
        <v>172</v>
      </c>
      <c r="B12" s="232" t="s">
        <v>191</v>
      </c>
      <c r="C12" s="233" t="s">
        <v>95</v>
      </c>
      <c r="D12" s="233" t="s">
        <v>95</v>
      </c>
      <c r="E12" s="233" t="s">
        <v>163</v>
      </c>
      <c r="F12" s="233" t="s">
        <v>173</v>
      </c>
      <c r="G12" s="235" t="s">
        <v>174</v>
      </c>
      <c r="H12" s="80" t="s">
        <v>175</v>
      </c>
      <c r="I12" s="236" t="s">
        <v>167</v>
      </c>
      <c r="J12" s="237" t="s">
        <v>176</v>
      </c>
      <c r="K12" s="238">
        <v>7.6999999999999999E-2</v>
      </c>
    </row>
    <row r="13" spans="1:11" x14ac:dyDescent="0.2">
      <c r="A13" s="232"/>
      <c r="B13" s="232"/>
      <c r="C13" s="233"/>
      <c r="D13" s="233"/>
      <c r="E13" s="233"/>
      <c r="F13" s="233"/>
      <c r="G13" s="235"/>
      <c r="H13" s="80" t="s">
        <v>177</v>
      </c>
      <c r="I13" s="236"/>
      <c r="J13" s="237"/>
      <c r="K13" s="238"/>
    </row>
    <row r="14" spans="1:11" x14ac:dyDescent="0.2">
      <c r="A14" s="232"/>
      <c r="B14" s="232"/>
      <c r="C14" s="233"/>
      <c r="D14" s="233"/>
      <c r="E14" s="233"/>
      <c r="F14" s="233"/>
      <c r="G14" s="235"/>
      <c r="H14" s="80" t="s">
        <v>178</v>
      </c>
      <c r="I14" s="236"/>
      <c r="J14" s="237"/>
      <c r="K14" s="238"/>
    </row>
    <row r="15" spans="1:11" x14ac:dyDescent="0.2">
      <c r="A15" s="232"/>
      <c r="B15" s="232"/>
      <c r="C15" s="233"/>
      <c r="D15" s="233"/>
      <c r="E15" s="233"/>
      <c r="F15" s="233"/>
      <c r="G15" s="235"/>
      <c r="H15" s="80" t="s">
        <v>179</v>
      </c>
      <c r="I15" s="236"/>
      <c r="J15" s="237"/>
      <c r="K15" s="238"/>
    </row>
    <row r="16" spans="1:11" ht="56.25" x14ac:dyDescent="0.2">
      <c r="A16" s="77" t="s">
        <v>180</v>
      </c>
      <c r="B16" s="77" t="s">
        <v>192</v>
      </c>
      <c r="C16" s="78" t="s">
        <v>48</v>
      </c>
      <c r="D16" s="78" t="s">
        <v>48</v>
      </c>
      <c r="E16" s="78" t="s">
        <v>181</v>
      </c>
      <c r="F16" s="78" t="s">
        <v>159</v>
      </c>
      <c r="G16" s="81">
        <v>0.95420000000000005</v>
      </c>
      <c r="H16" s="80" t="s">
        <v>182</v>
      </c>
      <c r="I16" s="80" t="s">
        <v>155</v>
      </c>
      <c r="J16" s="126" t="s">
        <v>221</v>
      </c>
      <c r="K16" s="92">
        <v>0.122</v>
      </c>
    </row>
    <row r="17" spans="1:11" ht="56.25" x14ac:dyDescent="0.2">
      <c r="A17" s="77" t="s">
        <v>183</v>
      </c>
      <c r="B17" s="77" t="s">
        <v>193</v>
      </c>
      <c r="C17" s="82">
        <v>41367</v>
      </c>
      <c r="D17" s="82">
        <v>41367</v>
      </c>
      <c r="E17" s="78" t="s">
        <v>184</v>
      </c>
      <c r="F17" s="78" t="s">
        <v>185</v>
      </c>
      <c r="G17" s="79">
        <v>7</v>
      </c>
      <c r="H17" s="80" t="s">
        <v>186</v>
      </c>
      <c r="I17" s="80" t="s">
        <v>155</v>
      </c>
      <c r="J17" s="126" t="s">
        <v>187</v>
      </c>
      <c r="K17" s="92">
        <v>1</v>
      </c>
    </row>
  </sheetData>
  <mergeCells count="26">
    <mergeCell ref="F12:F15"/>
    <mergeCell ref="G12:G15"/>
    <mergeCell ref="I12:I15"/>
    <mergeCell ref="J12:J15"/>
    <mergeCell ref="K12:K15"/>
    <mergeCell ref="A1:K1"/>
    <mergeCell ref="F8:F11"/>
    <mergeCell ref="G8:G11"/>
    <mergeCell ref="I8:I11"/>
    <mergeCell ref="J8:J11"/>
    <mergeCell ref="K8:K11"/>
    <mergeCell ref="A8:A11"/>
    <mergeCell ref="B8:B11"/>
    <mergeCell ref="C8:C11"/>
    <mergeCell ref="D8:D11"/>
    <mergeCell ref="E8:E11"/>
    <mergeCell ref="A4:A5"/>
    <mergeCell ref="B4:C4"/>
    <mergeCell ref="D4:F4"/>
    <mergeCell ref="G4:G5"/>
    <mergeCell ref="H4:K4"/>
    <mergeCell ref="A12:A15"/>
    <mergeCell ref="B12:B15"/>
    <mergeCell ref="C12:C15"/>
    <mergeCell ref="D12:D15"/>
    <mergeCell ref="E12:E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A12" sqref="A12:F12"/>
    </sheetView>
  </sheetViews>
  <sheetFormatPr defaultRowHeight="12.75" x14ac:dyDescent="0.2"/>
  <cols>
    <col min="1" max="6" width="25.7109375" customWidth="1"/>
  </cols>
  <sheetData>
    <row r="1" spans="1:6" ht="15.75" x14ac:dyDescent="0.2">
      <c r="A1" s="120" t="s">
        <v>220</v>
      </c>
    </row>
    <row r="2" spans="1:6" ht="13.5" thickBot="1" x14ac:dyDescent="0.25"/>
    <row r="3" spans="1:6" ht="52.5" customHeight="1" thickBot="1" x14ac:dyDescent="0.25">
      <c r="A3" s="241" t="s">
        <v>216</v>
      </c>
      <c r="B3" s="242"/>
      <c r="C3" s="242"/>
      <c r="D3" s="242"/>
      <c r="E3" s="242"/>
      <c r="F3" s="243"/>
    </row>
    <row r="4" spans="1:6" ht="13.5" thickBot="1" x14ac:dyDescent="0.25"/>
    <row r="5" spans="1:6" x14ac:dyDescent="0.2">
      <c r="A5" s="102" t="s">
        <v>214</v>
      </c>
      <c r="B5" s="103"/>
      <c r="C5" s="103"/>
      <c r="D5" s="103"/>
      <c r="E5" s="103"/>
      <c r="F5" s="104"/>
    </row>
    <row r="6" spans="1:6" x14ac:dyDescent="0.2">
      <c r="A6" s="105" t="s">
        <v>215</v>
      </c>
      <c r="B6" s="101"/>
      <c r="C6" s="101"/>
      <c r="D6" s="101"/>
      <c r="E6" s="101"/>
      <c r="F6" s="75"/>
    </row>
    <row r="7" spans="1:6" ht="63" x14ac:dyDescent="0.2">
      <c r="A7" s="106" t="s">
        <v>196</v>
      </c>
      <c r="B7" s="93" t="s">
        <v>197</v>
      </c>
      <c r="C7" s="93" t="s">
        <v>198</v>
      </c>
      <c r="D7" s="93" t="s">
        <v>199</v>
      </c>
      <c r="E7" s="93" t="s">
        <v>200</v>
      </c>
      <c r="F7" s="107" t="s">
        <v>133</v>
      </c>
    </row>
    <row r="8" spans="1:6" x14ac:dyDescent="0.2">
      <c r="A8" s="108">
        <v>-1</v>
      </c>
      <c r="B8" s="94">
        <v>-2</v>
      </c>
      <c r="C8" s="94" t="s">
        <v>201</v>
      </c>
      <c r="D8" s="94">
        <v>-4</v>
      </c>
      <c r="E8" s="94" t="s">
        <v>202</v>
      </c>
      <c r="F8" s="109" t="s">
        <v>203</v>
      </c>
    </row>
    <row r="9" spans="1:6" x14ac:dyDescent="0.2">
      <c r="A9" s="110">
        <v>57</v>
      </c>
      <c r="B9" s="95">
        <v>4</v>
      </c>
      <c r="C9" s="95">
        <f>A9+B9</f>
        <v>61</v>
      </c>
      <c r="D9" s="95">
        <v>0</v>
      </c>
      <c r="E9" s="95">
        <f>C9+D9</f>
        <v>61</v>
      </c>
      <c r="F9" s="111">
        <f>A9/E9</f>
        <v>0.93442622950819676</v>
      </c>
    </row>
    <row r="10" spans="1:6" ht="13.5" thickBot="1" x14ac:dyDescent="0.25">
      <c r="A10" s="112"/>
      <c r="B10" s="113"/>
      <c r="C10" s="113"/>
      <c r="D10" s="113"/>
      <c r="E10" s="113"/>
      <c r="F10" s="74"/>
    </row>
    <row r="11" spans="1:6" ht="13.5" thickBot="1" x14ac:dyDescent="0.25"/>
    <row r="12" spans="1:6" ht="71.25" customHeight="1" thickBot="1" x14ac:dyDescent="0.25">
      <c r="A12" s="244" t="s">
        <v>217</v>
      </c>
      <c r="B12" s="242"/>
      <c r="C12" s="242"/>
      <c r="D12" s="242"/>
      <c r="E12" s="242"/>
      <c r="F12" s="243"/>
    </row>
    <row r="13" spans="1:6" ht="13.5" thickBot="1" x14ac:dyDescent="0.25"/>
    <row r="14" spans="1:6" ht="25.5" customHeight="1" thickBot="1" x14ac:dyDescent="0.25">
      <c r="A14" s="244" t="s">
        <v>218</v>
      </c>
      <c r="B14" s="242"/>
      <c r="C14" s="242"/>
      <c r="D14" s="242"/>
      <c r="E14" s="242"/>
      <c r="F14" s="243"/>
    </row>
    <row r="15" spans="1:6" ht="13.5" thickBot="1" x14ac:dyDescent="0.25"/>
    <row r="16" spans="1:6" x14ac:dyDescent="0.2">
      <c r="A16" s="102" t="s">
        <v>212</v>
      </c>
      <c r="B16" s="103"/>
      <c r="C16" s="103"/>
      <c r="D16" s="103"/>
      <c r="E16" s="103"/>
      <c r="F16" s="104"/>
    </row>
    <row r="17" spans="1:6" x14ac:dyDescent="0.2">
      <c r="A17" s="105" t="s">
        <v>213</v>
      </c>
      <c r="B17" s="101"/>
      <c r="C17" s="101"/>
      <c r="D17" s="101"/>
      <c r="E17" s="101"/>
      <c r="F17" s="75"/>
    </row>
    <row r="18" spans="1:6" x14ac:dyDescent="0.2">
      <c r="A18" s="245" t="s">
        <v>204</v>
      </c>
      <c r="B18" s="246"/>
      <c r="C18" s="246"/>
      <c r="D18" s="246"/>
      <c r="E18" s="246" t="s">
        <v>205</v>
      </c>
      <c r="F18" s="75"/>
    </row>
    <row r="19" spans="1:6" x14ac:dyDescent="0.2">
      <c r="A19" s="245" t="s">
        <v>206</v>
      </c>
      <c r="B19" s="246"/>
      <c r="C19" s="246" t="s">
        <v>207</v>
      </c>
      <c r="D19" s="246" t="s">
        <v>84</v>
      </c>
      <c r="E19" s="246"/>
      <c r="F19" s="75"/>
    </row>
    <row r="20" spans="1:6" x14ac:dyDescent="0.2">
      <c r="A20" s="114" t="s">
        <v>208</v>
      </c>
      <c r="B20" s="96" t="s">
        <v>209</v>
      </c>
      <c r="C20" s="246"/>
      <c r="D20" s="246"/>
      <c r="E20" s="246"/>
      <c r="F20" s="75"/>
    </row>
    <row r="21" spans="1:6" x14ac:dyDescent="0.2">
      <c r="A21" s="114">
        <v>-1</v>
      </c>
      <c r="B21" s="96">
        <v>-2</v>
      </c>
      <c r="C21" s="96">
        <v>-3</v>
      </c>
      <c r="D21" s="96" t="s">
        <v>210</v>
      </c>
      <c r="E21" s="97" t="s">
        <v>211</v>
      </c>
      <c r="F21" s="75"/>
    </row>
    <row r="22" spans="1:6" x14ac:dyDescent="0.2">
      <c r="A22" s="115">
        <v>1209</v>
      </c>
      <c r="B22" s="99">
        <v>58</v>
      </c>
      <c r="C22" s="99">
        <v>0</v>
      </c>
      <c r="D22" s="98">
        <f>A22+B22+C22</f>
        <v>1267</v>
      </c>
      <c r="E22" s="100">
        <f>A22/D22</f>
        <v>0.95422257300710345</v>
      </c>
      <c r="F22" s="75"/>
    </row>
    <row r="23" spans="1:6" ht="13.5" thickBot="1" x14ac:dyDescent="0.25">
      <c r="A23" s="116"/>
      <c r="B23" s="117"/>
      <c r="C23" s="117"/>
      <c r="D23" s="118"/>
      <c r="E23" s="119"/>
      <c r="F23" s="74"/>
    </row>
    <row r="24" spans="1:6" ht="13.5" thickBot="1" x14ac:dyDescent="0.25"/>
    <row r="25" spans="1:6" ht="129.75" customHeight="1" thickBot="1" x14ac:dyDescent="0.25">
      <c r="A25" s="244" t="s">
        <v>219</v>
      </c>
      <c r="B25" s="242"/>
      <c r="C25" s="242"/>
      <c r="D25" s="242"/>
      <c r="E25" s="242"/>
      <c r="F25" s="243"/>
    </row>
  </sheetData>
  <mergeCells count="9">
    <mergeCell ref="A3:F3"/>
    <mergeCell ref="A12:F12"/>
    <mergeCell ref="A14:F14"/>
    <mergeCell ref="A25:F25"/>
    <mergeCell ref="A18:D18"/>
    <mergeCell ref="E18:E20"/>
    <mergeCell ref="A19:B19"/>
    <mergeCell ref="C19:C20"/>
    <mergeCell ref="D19:D20"/>
  </mergeCells>
  <printOptions horizontalCentered="1"/>
  <pageMargins left="0.31496062992125984" right="0.31496062992125984" top="0.35433070866141736"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Modelo EXEC QUAR 2012</vt:lpstr>
      <vt:lpstr>Gráficos</vt:lpstr>
      <vt:lpstr>ind DATAS</vt:lpstr>
      <vt:lpstr>ANEXO OBS-CÁLCULOS</vt:lpstr>
      <vt:lpstr>ANEXO OBS-NOTAS EXPLICATIVAS</vt:lpstr>
    </vt:vector>
  </TitlesOfParts>
  <Company>Governo Regional dos Açores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mo196004</dc:creator>
  <cp:lastModifiedBy>fr196811</cp:lastModifiedBy>
  <cp:lastPrinted>2013-02-20T15:51:42Z</cp:lastPrinted>
  <dcterms:created xsi:type="dcterms:W3CDTF">2009-01-07T16:39:49Z</dcterms:created>
  <dcterms:modified xsi:type="dcterms:W3CDTF">2014-02-06T18:31:41Z</dcterms:modified>
</cp:coreProperties>
</file>